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opezb\Desktop\información publica\enero\"/>
    </mc:Choice>
  </mc:AlternateContent>
  <bookViews>
    <workbookView xWindow="-120" yWindow="0" windowWidth="2280" windowHeight="0"/>
  </bookViews>
  <sheets>
    <sheet name="EJECUCION" sheetId="1" r:id="rId1"/>
    <sheet name="Hoja3" sheetId="3" r:id="rId2"/>
  </sheets>
  <definedNames>
    <definedName name="_xlnm.Print_Area" localSheetId="0">EJECUCION!$B$1:$AC$71</definedName>
    <definedName name="_xlnm.Print_Titles" localSheetId="0">EJECUCION!$1:$1</definedName>
  </definedNames>
  <calcPr calcId="162913"/>
</workbook>
</file>

<file path=xl/calcChain.xml><?xml version="1.0" encoding="utf-8"?>
<calcChain xmlns="http://schemas.openxmlformats.org/spreadsheetml/2006/main">
  <c r="K17" i="1" l="1"/>
  <c r="L67" i="1" l="1"/>
  <c r="M67" i="1"/>
  <c r="N67" i="1"/>
  <c r="L66" i="1"/>
  <c r="M66" i="1"/>
  <c r="N66" i="1"/>
  <c r="K67" i="1"/>
  <c r="K66" i="1" s="1"/>
  <c r="L58" i="1"/>
  <c r="M58" i="1"/>
  <c r="N58" i="1"/>
  <c r="K58" i="1"/>
  <c r="L54" i="1"/>
  <c r="L53" i="1" s="1"/>
  <c r="M54" i="1"/>
  <c r="M53" i="1" s="1"/>
  <c r="N54" i="1"/>
  <c r="K54" i="1"/>
  <c r="K53" i="1" l="1"/>
  <c r="N53" i="1"/>
  <c r="L44" i="1" l="1"/>
  <c r="M44" i="1"/>
  <c r="N44" i="1"/>
  <c r="K44" i="1"/>
  <c r="L36" i="1"/>
  <c r="M36" i="1"/>
  <c r="N36" i="1"/>
  <c r="K36" i="1"/>
  <c r="T31" i="1"/>
  <c r="Z31" i="1"/>
  <c r="L29" i="1"/>
  <c r="L19" i="1" s="1"/>
  <c r="M29" i="1"/>
  <c r="M19" i="1" s="1"/>
  <c r="N29" i="1"/>
  <c r="N19" i="1" s="1"/>
  <c r="K29" i="1"/>
  <c r="L20" i="1"/>
  <c r="M20" i="1"/>
  <c r="N20" i="1"/>
  <c r="K20" i="1"/>
  <c r="N18" i="1" l="1"/>
  <c r="K19" i="1"/>
  <c r="K18" i="1" s="1"/>
  <c r="M18" i="1"/>
  <c r="L18" i="1"/>
  <c r="J44" i="1" l="1"/>
  <c r="X17" i="1" l="1"/>
  <c r="Q28" i="3" l="1"/>
  <c r="Q31" i="3" s="1"/>
  <c r="O31" i="3"/>
  <c r="P31" i="3" s="1"/>
  <c r="Q22" i="3"/>
  <c r="Q21" i="3"/>
  <c r="R24" i="3"/>
  <c r="P24" i="3"/>
  <c r="O24" i="3"/>
  <c r="Q14" i="3"/>
  <c r="Q13" i="3"/>
  <c r="Q12" i="3"/>
  <c r="R16" i="3"/>
  <c r="P16" i="3"/>
  <c r="O16" i="3"/>
  <c r="D8" i="3"/>
  <c r="C8" i="3"/>
  <c r="F31" i="3" l="1"/>
  <c r="E31" i="3"/>
  <c r="D31" i="3"/>
  <c r="C31" i="3"/>
  <c r="F25" i="3"/>
  <c r="E22" i="3"/>
  <c r="E21" i="3"/>
  <c r="C25" i="3"/>
  <c r="W17" i="1" l="1"/>
  <c r="V17" i="1" l="1"/>
  <c r="Y42" i="1" l="1"/>
  <c r="Y41" i="1"/>
  <c r="Y40" i="1"/>
  <c r="Y39" i="1"/>
  <c r="Y38" i="1"/>
  <c r="Y37" i="1"/>
  <c r="Y36" i="1" l="1"/>
  <c r="Y70" i="1" l="1"/>
  <c r="Y69" i="1"/>
  <c r="Y68" i="1"/>
  <c r="Y67" i="1"/>
  <c r="Y66" i="1"/>
  <c r="Y60" i="1" l="1"/>
  <c r="Y59" i="1"/>
  <c r="Y58" i="1"/>
  <c r="Y57" i="1"/>
  <c r="Y56" i="1"/>
  <c r="Y55" i="1"/>
  <c r="Y54" i="1"/>
  <c r="Y53" i="1"/>
  <c r="Y47" i="1"/>
  <c r="Y46" i="1"/>
  <c r="Y45" i="1"/>
  <c r="Y44" i="1"/>
  <c r="Y32" i="1"/>
  <c r="Y31" i="1"/>
  <c r="Y30" i="1"/>
  <c r="Y29" i="1"/>
  <c r="Y27" i="1"/>
  <c r="Y26" i="1"/>
  <c r="Y25" i="1"/>
  <c r="Y24" i="1"/>
  <c r="Y23" i="1"/>
  <c r="Y22" i="1"/>
  <c r="Y21" i="1"/>
  <c r="Y20" i="1"/>
  <c r="Y19" i="1"/>
  <c r="Y18" i="1"/>
  <c r="U17" i="1" l="1"/>
  <c r="T66" i="1" l="1"/>
  <c r="T67" i="1" l="1"/>
  <c r="S17" i="1"/>
  <c r="T54" i="1" l="1"/>
  <c r="T36" i="1" l="1"/>
  <c r="R17" i="1" l="1"/>
  <c r="G7" i="3" l="1"/>
  <c r="L31" i="3"/>
  <c r="L29" i="3"/>
  <c r="L28" i="3"/>
  <c r="L27" i="3"/>
  <c r="L25" i="3"/>
  <c r="J25" i="3"/>
  <c r="D25" i="3"/>
  <c r="E27" i="3"/>
  <c r="Q17" i="1" l="1"/>
  <c r="L18" i="3" l="1"/>
  <c r="L14" i="3"/>
  <c r="L12" i="3"/>
  <c r="K18" i="3"/>
  <c r="K16" i="3"/>
  <c r="J16" i="3"/>
  <c r="I7" i="3"/>
  <c r="E10" i="3"/>
  <c r="E14" i="3" s="1"/>
  <c r="C13" i="3"/>
  <c r="D14" i="3" s="1"/>
  <c r="T53" i="1" l="1"/>
  <c r="T18" i="1"/>
  <c r="AB17" i="1"/>
  <c r="P17" i="1" l="1"/>
  <c r="O59" i="1" l="1"/>
  <c r="N17" i="1" l="1"/>
  <c r="F27" i="3" l="1"/>
  <c r="M17" i="1" l="1"/>
  <c r="C17" i="3" l="1"/>
  <c r="D18" i="3" s="1"/>
  <c r="E5" i="3" l="1"/>
  <c r="E3" i="3" s="1"/>
  <c r="L17" i="1" l="1"/>
  <c r="O58" i="1" l="1"/>
  <c r="T27" i="1"/>
  <c r="O27" i="1"/>
  <c r="Z27" i="1" l="1"/>
  <c r="AA27" i="1" s="1"/>
  <c r="J67" i="1" l="1"/>
  <c r="I66" i="1"/>
  <c r="J58" i="1"/>
  <c r="J54" i="1"/>
  <c r="J36" i="1"/>
  <c r="J29" i="1"/>
  <c r="J20" i="1"/>
  <c r="J19" i="1" l="1"/>
  <c r="J18" i="1" s="1"/>
  <c r="J53" i="1"/>
  <c r="O67" i="1"/>
  <c r="O66" i="1"/>
  <c r="J66" i="1" l="1"/>
  <c r="J17" i="1" s="1"/>
  <c r="O36" i="1" l="1"/>
  <c r="Z36" i="1" s="1"/>
  <c r="AA36" i="1" s="1"/>
  <c r="T55" i="1" l="1"/>
  <c r="T70" i="1" l="1"/>
  <c r="O70" i="1"/>
  <c r="T69" i="1"/>
  <c r="O69" i="1"/>
  <c r="T68" i="1"/>
  <c r="O68" i="1"/>
  <c r="T60" i="1"/>
  <c r="O60" i="1"/>
  <c r="T59" i="1"/>
  <c r="T58" i="1"/>
  <c r="T57" i="1"/>
  <c r="O57" i="1"/>
  <c r="T56" i="1"/>
  <c r="O56" i="1"/>
  <c r="O55" i="1"/>
  <c r="O54" i="1"/>
  <c r="T47" i="1"/>
  <c r="O47" i="1"/>
  <c r="T46" i="1"/>
  <c r="O46" i="1"/>
  <c r="T45" i="1"/>
  <c r="O45" i="1"/>
  <c r="T44" i="1"/>
  <c r="O44" i="1"/>
  <c r="T42" i="1"/>
  <c r="O42" i="1"/>
  <c r="T41" i="1"/>
  <c r="O41" i="1"/>
  <c r="T40" i="1"/>
  <c r="O40" i="1"/>
  <c r="T39" i="1"/>
  <c r="O39" i="1"/>
  <c r="T38" i="1"/>
  <c r="O38" i="1"/>
  <c r="T37" i="1"/>
  <c r="O37" i="1"/>
  <c r="Y33" i="1"/>
  <c r="T33" i="1"/>
  <c r="O33" i="1"/>
  <c r="T32" i="1"/>
  <c r="O32" i="1"/>
  <c r="O31" i="1"/>
  <c r="T30" i="1"/>
  <c r="O30" i="1"/>
  <c r="T29" i="1"/>
  <c r="O29" i="1"/>
  <c r="T26" i="1"/>
  <c r="O26" i="1"/>
  <c r="T25" i="1"/>
  <c r="O25" i="1"/>
  <c r="T24" i="1"/>
  <c r="O24" i="1"/>
  <c r="T23" i="1"/>
  <c r="O23" i="1"/>
  <c r="T22" i="1"/>
  <c r="O22" i="1"/>
  <c r="T21" i="1"/>
  <c r="O21" i="1"/>
  <c r="T20" i="1"/>
  <c r="O20" i="1"/>
  <c r="T19" i="1"/>
  <c r="O19" i="1"/>
  <c r="Z45" i="1" l="1"/>
  <c r="Z26" i="1"/>
  <c r="AA26" i="1" s="1"/>
  <c r="Z57" i="1"/>
  <c r="AA57" i="1" s="1"/>
  <c r="O18" i="1"/>
  <c r="Z41" i="1"/>
  <c r="AA41" i="1" s="1"/>
  <c r="Z55" i="1"/>
  <c r="AA55" i="1" s="1"/>
  <c r="O53" i="1"/>
  <c r="Z19" i="1"/>
  <c r="Z23" i="1"/>
  <c r="AA23" i="1" s="1"/>
  <c r="Z32" i="1"/>
  <c r="AA32" i="1" s="1"/>
  <c r="Z21" i="1"/>
  <c r="AA21" i="1" s="1"/>
  <c r="Z25" i="1"/>
  <c r="AA25" i="1" s="1"/>
  <c r="Z30" i="1"/>
  <c r="AA30" i="1" s="1"/>
  <c r="Z46" i="1"/>
  <c r="AA46" i="1" s="1"/>
  <c r="Z39" i="1"/>
  <c r="AA39" i="1" s="1"/>
  <c r="Z38" i="1"/>
  <c r="AA38" i="1" s="1"/>
  <c r="Z56" i="1"/>
  <c r="AA56" i="1" s="1"/>
  <c r="Z69" i="1"/>
  <c r="AA69" i="1" s="1"/>
  <c r="Z58" i="1"/>
  <c r="AA58" i="1" s="1"/>
  <c r="Z33" i="1"/>
  <c r="AA33" i="1" s="1"/>
  <c r="Z24" i="1"/>
  <c r="AA24" i="1" s="1"/>
  <c r="Z29" i="1"/>
  <c r="Z40" i="1"/>
  <c r="AA40" i="1" s="1"/>
  <c r="Z42" i="1"/>
  <c r="AA42" i="1" s="1"/>
  <c r="Z60" i="1"/>
  <c r="AA60" i="1" s="1"/>
  <c r="Z37" i="1"/>
  <c r="AA37" i="1" s="1"/>
  <c r="AA45" i="1"/>
  <c r="Z47" i="1"/>
  <c r="AA47" i="1" s="1"/>
  <c r="Z68" i="1"/>
  <c r="AA68" i="1" s="1"/>
  <c r="Z22" i="1"/>
  <c r="AA22" i="1" s="1"/>
  <c r="Z44" i="1"/>
  <c r="Z54" i="1"/>
  <c r="Z59" i="1"/>
  <c r="AA59" i="1" s="1"/>
  <c r="Z70" i="1"/>
  <c r="AA70" i="1" s="1"/>
  <c r="O17" i="1" l="1"/>
  <c r="AA54" i="1"/>
  <c r="T17" i="1"/>
  <c r="Z53" i="1"/>
  <c r="Z66" i="1"/>
  <c r="AA66" i="1" s="1"/>
  <c r="Z67" i="1"/>
  <c r="Y17" i="1"/>
  <c r="AA67" i="1" l="1"/>
  <c r="AA53" i="1"/>
  <c r="Z17" i="1"/>
  <c r="I53" i="1"/>
  <c r="AA44" i="1"/>
  <c r="I20" i="1"/>
  <c r="AA20" i="1"/>
  <c r="AA29" i="1"/>
  <c r="AA17" i="1" l="1"/>
  <c r="AA19" i="1"/>
  <c r="AD67" i="1" l="1"/>
  <c r="AD66" i="1"/>
  <c r="AD58" i="1"/>
  <c r="AD53" i="1"/>
  <c r="AD54" i="1"/>
  <c r="AD36" i="1"/>
  <c r="AD19" i="1"/>
  <c r="AD44" i="1"/>
  <c r="AD18" i="1" l="1"/>
  <c r="AA18" i="1" l="1"/>
  <c r="I18" i="1" l="1"/>
  <c r="I17" i="1" l="1"/>
  <c r="AA31" i="1" l="1"/>
</calcChain>
</file>

<file path=xl/comments1.xml><?xml version="1.0" encoding="utf-8"?>
<comments xmlns="http://schemas.openxmlformats.org/spreadsheetml/2006/main">
  <authors>
    <author>Silvia Garcia</author>
  </authors>
  <commentList>
    <comment ref="K25" authorId="0" shapeId="0">
      <text>
        <r>
          <rPr>
            <b/>
            <sz val="9"/>
            <color indexed="81"/>
            <rFont val="Tahoma"/>
            <family val="2"/>
          </rPr>
          <t>Silvia Garcia: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<sst xmlns="http://schemas.openxmlformats.org/spreadsheetml/2006/main" count="216" uniqueCount="124">
  <si>
    <t>Ser la institución rectora del desarrollo económico nacional para crear oportunidades de inversión y generación de empleo formal.</t>
  </si>
  <si>
    <t xml:space="preserve">Contribuir  a la mejora de las condiciones de vida de los guatemaltecos, apoyando el incremento de  la competitividad  del país, fomentando la inversión, desarrollando las Micro, Pequeñas y Medianas Empresas  y  fortaleciendo el comercio exterior. </t>
  </si>
  <si>
    <t xml:space="preserve">VINCULACIÓN INSTITUCIONAL </t>
  </si>
  <si>
    <t>UNIDAD DE MEDIDA</t>
  </si>
  <si>
    <t xml:space="preserve">ACCIONES </t>
  </si>
  <si>
    <t xml:space="preserve">Ene  </t>
  </si>
  <si>
    <t xml:space="preserve">Feb       </t>
  </si>
  <si>
    <t xml:space="preserve">Mar </t>
  </si>
  <si>
    <t xml:space="preserve">Abr </t>
  </si>
  <si>
    <t xml:space="preserve">May </t>
  </si>
  <si>
    <t xml:space="preserve">Jun </t>
  </si>
  <si>
    <t xml:space="preserve">Jul </t>
  </si>
  <si>
    <t xml:space="preserve">Ago </t>
  </si>
  <si>
    <t xml:space="preserve">Sep </t>
  </si>
  <si>
    <t xml:space="preserve">Oct </t>
  </si>
  <si>
    <t>Nov</t>
  </si>
  <si>
    <t xml:space="preserve">Dic </t>
  </si>
  <si>
    <t xml:space="preserve">TOTAL PROGRAMA </t>
  </si>
  <si>
    <t>Documento</t>
  </si>
  <si>
    <t xml:space="preserve">Documento </t>
  </si>
  <si>
    <t>Evento</t>
  </si>
  <si>
    <t xml:space="preserve">Evento </t>
  </si>
  <si>
    <t xml:space="preserve">PROGRAMA 13: GESTIÓN DE LA INTEGRACIÓN ECONÓMICA Y COMERCIO EXTERIOR </t>
  </si>
  <si>
    <t>Proceso  de adhesión al TLC con Corea</t>
  </si>
  <si>
    <t>Continuación de la negociación e implementación del TLC con Canadá</t>
  </si>
  <si>
    <t>Negociación del TLC con Reino Unido</t>
  </si>
  <si>
    <t>Ampliación del  AAP con Cuba</t>
  </si>
  <si>
    <t>Ampliación del  AAP con Belice</t>
  </si>
  <si>
    <t xml:space="preserve">Integración Económica Centroamericana </t>
  </si>
  <si>
    <t xml:space="preserve">Aplicación de los compromisos en el marco de los acuerdos de OMC </t>
  </si>
  <si>
    <t xml:space="preserve">Participación activa de Guatemala dentro del mecanismo de solución de diferencias </t>
  </si>
  <si>
    <t>Participación dentro de los Comités de los acuerdos  de la OMC, OMPI, UNCTAD, CCI</t>
  </si>
  <si>
    <t>Establecimiento y fortalecimiento de mecanismos de consulta con el sector privado y sociedad civil</t>
  </si>
  <si>
    <t xml:space="preserve">Representación de Guatemala en foros comerciales  y reuniones </t>
  </si>
  <si>
    <t xml:space="preserve">Ferias comerciales </t>
  </si>
  <si>
    <t>Misiones Comerciales</t>
  </si>
  <si>
    <t xml:space="preserve">Generar las condiciones que permitan la atracción de inversiones para la creación de empleo digno y así promover el desarrollo económico de los guatemaltecos.  </t>
  </si>
  <si>
    <t xml:space="preserve">RESULTADO INSTITUCIONAL </t>
  </si>
  <si>
    <t xml:space="preserve">PRODUCTO </t>
  </si>
  <si>
    <t>SUBPRODUCTO</t>
  </si>
  <si>
    <t xml:space="preserve">META INICIAL </t>
  </si>
  <si>
    <t xml:space="preserve">AVANCE ACUMULADO ENERO-DICIEMBRE </t>
  </si>
  <si>
    <t xml:space="preserve">% AVANCE ACUMULADO ENERO - DICIEMBRE </t>
  </si>
  <si>
    <t xml:space="preserve">INFORMACIÓN RELEVANTE/ALERTAS/ PROBLEMAS </t>
  </si>
  <si>
    <t xml:space="preserve">OBJETIVO OPERATIVO </t>
  </si>
  <si>
    <t xml:space="preserve">Acción </t>
  </si>
  <si>
    <t xml:space="preserve">Actividad </t>
  </si>
  <si>
    <t>Atraer Inversión Extranjera Directa como motor de crecimiento y diversificación económica y promover la inserción exitosa de Guatemala en el contexto globalizado del comercio.</t>
  </si>
  <si>
    <t>DIRECCIÓN DE POLÍTICA DE COMERCIO EXTERIOR</t>
  </si>
  <si>
    <t xml:space="preserve">DIRECCIÓN DE ADMINISTRACIÓN DEL COMERCIO EXTERIOR </t>
  </si>
  <si>
    <t xml:space="preserve"> Administrar los acuerdos comerciales internacionales vigentes para Guatemala, propiciando su óptimo aprovechamiento.</t>
  </si>
  <si>
    <t xml:space="preserve">UNIDAD DE APOYO AL COMERCIO EXTERIOR  Y LA INTEGRACIÓN </t>
  </si>
  <si>
    <t>MISIÓN PERMANENTE DE GUATEMALA ANTE LA ORGANIZACIÓN MUNDIAL DEL COMERCIO -OMC-</t>
  </si>
  <si>
    <t xml:space="preserve"> Posicionar los intereses comerciales de Guatemala en el la Organización Mundial del Comercio -OMA-   y otros organismos internacionales como; Organización Mundial de la Propiedad Intelectual -OMPI-, el Centro de Comercio Internacional -CCI- la Conferencia de Naciones Unidas cobre comercio y desarrollo -CNUCED-.</t>
  </si>
  <si>
    <t xml:space="preserve"> Es la encargada de elaborar informes técnicos y suministrar datos estadísticos, para apoyar y sustentar la formulación de políticas, estrategias, y asesoría en el materia comercial y macroeconómica, así como el análisis permanente de la coyuntura económica internacional.</t>
  </si>
  <si>
    <t>No.</t>
  </si>
  <si>
    <t>VISIÓN</t>
  </si>
  <si>
    <t>MISIÓN</t>
  </si>
  <si>
    <t>OBJETIVO ESTRATÉGICO</t>
  </si>
  <si>
    <t xml:space="preserve">SEGUIMIENTO MENSUAL Y CUATRIMESTRAL  DE EJECUCIÓN DE METAS FÍSICAS </t>
  </si>
  <si>
    <t xml:space="preserve">INDICADOR </t>
  </si>
  <si>
    <t xml:space="preserve">META VIGENTE  </t>
  </si>
  <si>
    <t>ÓRGANO DE POLÍTICA Y  ANÁLISIS ECONÓMICO</t>
  </si>
  <si>
    <r>
      <t xml:space="preserve">AVANCE FÍSICO 1ER. </t>
    </r>
    <r>
      <rPr>
        <b/>
        <sz val="9"/>
        <color indexed="8"/>
        <rFont val="Times New Roman"/>
        <family val="1"/>
      </rPr>
      <t xml:space="preserve">CUATRIMESTRE </t>
    </r>
  </si>
  <si>
    <r>
      <t xml:space="preserve">AVANCE FÍSICO 2DO. </t>
    </r>
    <r>
      <rPr>
        <b/>
        <sz val="9"/>
        <color indexed="8"/>
        <rFont val="Times New Roman"/>
        <family val="1"/>
      </rPr>
      <t>CUATRIMESTRE</t>
    </r>
  </si>
  <si>
    <r>
      <t xml:space="preserve">AVANCE FÍSICO 3ER. </t>
    </r>
    <r>
      <rPr>
        <b/>
        <sz val="9"/>
        <color indexed="8"/>
        <rFont val="Times New Roman"/>
        <family val="1"/>
      </rPr>
      <t xml:space="preserve">CUATRIMESTRE </t>
    </r>
  </si>
  <si>
    <t xml:space="preserve">Negociaciones </t>
  </si>
  <si>
    <t xml:space="preserve">Negociaciones de acuerdos comerciales y de inversión para el mejoramiento de las condiciones relacionadas con el comercio y crear nuevos nichos de mercados y movimiento de capitales </t>
  </si>
  <si>
    <t xml:space="preserve">Negociaciones para mejoramiento de las condiciones establecidas en los acuerdos comerciales vigentes </t>
  </si>
  <si>
    <t>Implementación de la Unión Aduanera  Guatemala - Honduras</t>
  </si>
  <si>
    <t>Potencializar los proyectos de asistencia técnica a Guatemala</t>
  </si>
  <si>
    <t>Gestión de acuerdos comerciales internacionales vigentes para Guatemala, a beneficio de productores, exportadores, importadores y la recaudación tributaria</t>
  </si>
  <si>
    <t xml:space="preserve">Resolución de procesos de verificación de origen, opiniones técnica y certificación de origen </t>
  </si>
  <si>
    <t>Productores, exportadores e importadores beneficiados con asesorías  técnicas para resolver y prevenir obstáculos al intercambio comercial</t>
  </si>
  <si>
    <t>Emisión de certificados de adjudicación de volumen de contingentes arancelarios y cuotas de exportación</t>
  </si>
  <si>
    <t xml:space="preserve">Análisis de la actividad económica y de comercio exterior de Guatemala </t>
  </si>
  <si>
    <t>Diseño y negociación de acuerdos comerciales, impulsar el adecuado proceso de integración económica centroamericana  y promover la expansión de la base exportable, así como coordinar con la Misión de Guatemala ante la Organización Mundial del Comercio -OMC- .</t>
  </si>
  <si>
    <t xml:space="preserve">Adhesión de El Salvador </t>
  </si>
  <si>
    <t>Acuerdos y convenios comerciales negociados y suscritos para beneficio del sector exportador</t>
  </si>
  <si>
    <t>Informes de gestión en el marco de los acuerdos ante
la Organización Mundial del Comercio (OMC) para beneficio del sector empresarial</t>
  </si>
  <si>
    <t>Ferias y misiones en beneficio de empresarios exportadores para el desarrollo comercial</t>
  </si>
  <si>
    <t>Informes sobre estrategias de negocios y atracción de inversiones extranjeras para beneficio del sector empresarial</t>
  </si>
  <si>
    <t>Administración  de Acuerdos Comerciales Internacionales</t>
  </si>
  <si>
    <t>Aplicación de acuerdos comerciales internacionales
vigentes para Guatemala, a beneficio de productores,
exportadores, importadores y la recaudación tributaria</t>
  </si>
  <si>
    <t>Documentos para la prevención y solución de
controversias comerciales internacionales, en el marco de la Organización Mundial del Comercio, Tratados de libre comercio vigentes y la Integración Centroamericana</t>
  </si>
  <si>
    <t xml:space="preserve"> Servicios de Análisis Económico e Información Estadística del Comercio Exterior</t>
  </si>
  <si>
    <t>Análisis y estadísticas de inteligencia de mercados, industrias, oportunidades y tendencias relevantes</t>
  </si>
  <si>
    <t>Análisis y actualización de información e indicadores económicos y comerciales, como apoyo para la formulación e implementación de estrategias nacionales, políticas públicas y posiciones de intereses para agentes económicos</t>
  </si>
  <si>
    <t>Negociación de Acuerdos Comerciales Internacionales y Promoción de la Integración Económica</t>
  </si>
  <si>
    <t xml:space="preserve">Perfeccionamiento de la negociación de El Salvador a la Integración Profunda Guatemala -Honduras </t>
  </si>
  <si>
    <t>Análisis y estadísticas económicas y comerciales por socio comercial o región, producto, regímenes especiales, sectores o clasificaciones económicas</t>
  </si>
  <si>
    <t>p</t>
  </si>
  <si>
    <t>j</t>
  </si>
  <si>
    <t>g</t>
  </si>
  <si>
    <t>m</t>
  </si>
  <si>
    <t>sde</t>
  </si>
  <si>
    <t xml:space="preserve">% DE EJECUCIÓN </t>
  </si>
  <si>
    <t xml:space="preserve">% DE EJECUCIÓN
</t>
  </si>
  <si>
    <t>EJECUCIÓN MENSUAL, CUATRIMESTRAL Y ANUAL,  POA 2024</t>
  </si>
  <si>
    <t>PRESUPUESTO VIGENTE 2024     EN  Q.</t>
  </si>
  <si>
    <t xml:space="preserve">        MINISTERIO DE ECONOMÍA 
MATRIZ DE PLANIFICACIÓN,  POA 2024</t>
  </si>
  <si>
    <t xml:space="preserve">Vinculación Institucional : Plan Nacional de Desarrollo EJE KATÚN 2032: Riqueza para todas y todos y Bienestar para la Gente .
Objetivos de Desarrollo Sostenible -ODS-: ODS 1. Terminar con la pobreza en todas sus formas y en  todas partes. Meta: 1.4:  Para el 2030, asegurar que todos los hombres y mujeres , en particular los pobres y vulnerables tengan iguales derechos a los recursos económicos, nueva tecnología apropiada y servicios financieros , incluyendo las microfinanzas. ODS2 Para el 2030, poner fin al hambre y asegurar el acceso a todas las personas , en particular los pobres y las personas en  situaciones  vulnerables, Meta: 2.1. ODS4: Garantizar una educación inclusiva , equitativa y de c calidad y promover oportunidades de aprendizaje durante toda la vida para todos Meta 4.4 ODS 8: Promover el crecimiento económico sostenido, inclusivo y sostenible, el empleo pleno y productivo y el trabajo decente para todos. Metas: 8.1, 8.2  y  8.3 ;ODS 9. Construir infraestructura resiliente, promover la industrialización inclusiva y sostenible y fomentar la innovación. Meta : 9.3 , ODS 10. Reducir las desigualdad en  y entre los países. Meta.10.2.  ODS 12. Producción y consumo responsables garantizar modalidades de consumo y producción n sostenible , Meta 12.7 , Promover prácticas de adquisición pública que sean sostenibles, de conformidad con las políticas y prioridades nacionales ,  ODS 16  Promover sociedades pacíficas e inclusivas para el desarrollo sostenible, facilitar el acceso a la justicia para todos y crear instituciones eficaces, responsables e inclusivas a todos los niveles, Meta 16.6.2  Proporción de la población que se siente satisfecha con su última experiencia de los servicios públicos.
Prioridades Nacionales de Desarrollo:
Prioridad 1: Reducción de la pobreza y protección social. MED 1: Para el 2030, potenciar y promover la inclusión social, económica y política de todos, independientemente de su edad , raza etnia , origen, religión  o situación económica u otra condición.
Prioridad 4: Empleo e inversión .  MED 6: En 2032, el crecimiento del PIB real ha sido paulatino y sostenido, hasta alcanzar una tasa no menor del 5.4%: a) Rango entre 3.4 y 4.4% en el quinquenio 2015-2020 b) Rango entre 4.4 y 5.4 en el quinquenio 2021-2025. c) No menor del 5.4 en los  siguientes años, hasta llegar a 2032. MED 7: Se ha reducido la precariedad laboral mediante la generación de empleos decentes y de calidad a) Disminución gradual de la tasa de subempleo a partir del último dato disponible: 16.9%, b) Disminución gradual de la informalidad a partir del último dato disponible: 69.2%, c) Disminución gradual de la tasa de desempleo a partir del último dato disponible: 3.2%., d) Eliminación del porcentaje de trabajadores que viven en pobreza extrema. MED 8: Turismo Sostenible: Para 2030, elaborar y poner en práctica políticas encaminadas a promover el turismo sostenible que cree puestos de trabajo y promueva la cultura y los productos locales .
Resultado Estratégico de Desarrollo: RED 1. Para el 2032, se ha disminuido la pobreza a y pobreza  extrema con énfasis en los departamentos priorizados en 20 puntos porcentuales. (de 2014 a 2032 en: pobreza extrema*/  pobreza**;Alta Verapaz:  53.6  a 26.8  * /29.50   a  14.75 ; Sololá: 39.9  a 19.95 *  /  41.10  a  20.55;  Totonicapán:   41. 1  a 20.55 *  / 36.40  a 18.2; Huehuetenango:  28.6 a 14.3    *  /     45.20   a   22.6; Quiché   41.8 a 20.9   *  /  32.90  a   16.40; Chiquimula  41.1  a 20.55  * / 29.50  a   14.75)
Para el 2024 se ha disminuido la pobreza y progresa extrema  con énfasis en los departamentos priorizados en 27.8 puntos porcentuales (Departamentos priorizados: Alta Verapaz, Sololá, Totonicapán, Huehuetenango, Quiché, Chiquimula) Para el 2024, se ha disminuido la pobreza y pobreza extrema con énfasis en los departamentos priorizados, en 27.8 puntos porcentuales (Departamentos priorizados: Alta Verapaz, Sololá, Totonicapán, Huehuetenango, Quiché, Chiquimula). RED 2. Para el año 2024 se ha incrementado la formalidad del empleo en el 2.5 puntos porcentuales ( de 32.6% en  2019  a 35.1% en 2024)
</t>
  </si>
  <si>
    <t>PRESUPUESTO VIGENTE 2024      EN  Q.</t>
  </si>
  <si>
    <t>PRESUPUESTO VIGENTE 2024    EN  Q.</t>
  </si>
  <si>
    <t xml:space="preserve">0% DE EJECUCIÓN
</t>
  </si>
  <si>
    <r>
      <rPr>
        <b/>
        <sz val="10"/>
        <rFont val="Times New Roman"/>
        <family val="1"/>
      </rPr>
      <t>% DE EJECUCIÓN</t>
    </r>
    <r>
      <rPr>
        <sz val="8"/>
        <rFont val="Times New Roman"/>
        <family val="1"/>
      </rPr>
      <t xml:space="preserve">
</t>
    </r>
  </si>
  <si>
    <t>Negociaciones  para Facilitación del Comercio, libre movilidad de mercancías, bienes, servicios e inversiones, compatibilidad tributaria, reconocimiento, registros, legislación centroamericana, propiedad intelectual, armonización arancelaria</t>
  </si>
  <si>
    <t>Productores, exportadores e importadores beneficiados con la atención de controversias comerciales y mecanismos de defensa comercial.</t>
  </si>
  <si>
    <t>Administrar las notificaciones en materia comercial para apoyar a los productores nacionales y cumplir con los compromisos contraídos en la OMC.</t>
  </si>
  <si>
    <t>PRESUPUESTO APROBADO DECRETO 54-2022 PARA EL EJERCICIO FISCAL 2023, VIGENTE PARA EL AÑO 2024.</t>
  </si>
  <si>
    <t>Para el 2025, se ha incrementado a 16,160 los certificados de adjudicación, resoluciones de proceso de verificación y notificaciones en materia comercial, en el marco de la administración de los acuerdos comerciales vigentes (Línea base de 4,324 en 2019 a 16,160 en 2025)</t>
  </si>
  <si>
    <t>Número de certificados de adjudicación, resoluciones de proceso de verificación y notificaciones en  materia comercial emitidos</t>
  </si>
  <si>
    <t>Suscripción del Protocolo de Adhesión de Guatemala al TLC Centroamérica - Corea, celebrada el 8 de enero de 2024.</t>
  </si>
  <si>
    <t>Feb</t>
  </si>
  <si>
    <t xml:space="preserve">Seguimiento a los arbitrajes de inversión que se encuentran activos en contra de la República de Guatemala. Se dio seguimiento al proceso de ejecución de laudo a favor de la República de Guatemala. Se dio seguimiento al proceso de conciliación. Se dio seguimiento a los procesos de evaluación de diversos expertos nacionales e internacionales. Reuniones de seguimiento y discusión de estrategia a utilizar en los arbitrajes de inversión. Participación en los grupos de trabajo del CNUDMI. Se dio seguimiento a procesos de consultas realizados a la República de Guatemala por parte de Inversionistas extranjeros. </t>
  </si>
  <si>
    <t>1 Notificación sobre medidas relacionadas con prácticas desleales de comercio y remedios comerciales.</t>
  </si>
  <si>
    <t xml:space="preserve">Se reportan 137 metas las cuales se integro con  cuesstionarios EUR1  16, 39  EUR1 Sustitutivos, 80 Certificados de Taiwan y 2 Opiniones Técnicas. </t>
  </si>
  <si>
    <r>
      <t>Se alcanzó la metas de 14 asesorias integradas de la siguiente forma: 10 personas que fueron atendidas en los temas de verificación de Origen,  1</t>
    </r>
    <r>
      <rPr>
        <b/>
        <sz val="10"/>
        <rFont val="Times New Roman"/>
        <family val="1"/>
      </rPr>
      <t xml:space="preserve"> </t>
    </r>
    <r>
      <rPr>
        <sz val="10"/>
        <rFont val="Times New Roman"/>
        <family val="1"/>
      </rPr>
      <t xml:space="preserve">en MSF  y  en Contingentes Arancelarios se efectuó 3 asesoría en el mes de enero las cuales fueron resueltas por el personal de la DACE. </t>
    </r>
  </si>
  <si>
    <t>Esta cantidad de metas se obtuvo con la atención de reuniones y  la emisión de certificados a  las personas individuales y juridicas que se encuentran inscritas en los diferentes contingentes arancelarios y realizaron su solicitud de certificado para beneficiarse de los contingentes que se encuentran vigentes para el año 2024.</t>
  </si>
  <si>
    <r>
      <t xml:space="preserve">Informes Mensuales:  </t>
    </r>
    <r>
      <rPr>
        <b/>
        <sz val="10"/>
        <rFont val="Times New Roman"/>
        <family val="1"/>
      </rPr>
      <t xml:space="preserve">(1) Informe de Comercio Exterior, (3) Informe de Producto
</t>
    </r>
    <r>
      <rPr>
        <sz val="10"/>
        <rFont val="Times New Roman"/>
        <family val="1"/>
      </rPr>
      <t>Informes Anuales:</t>
    </r>
    <r>
      <rPr>
        <b/>
        <sz val="10"/>
        <rFont val="Times New Roman"/>
        <family val="1"/>
      </rPr>
      <t xml:space="preserve">  (1) Evaluaciones Comerciales
</t>
    </r>
    <r>
      <rPr>
        <sz val="10"/>
        <rFont val="Times New Roman"/>
        <family val="1"/>
      </rPr>
      <t>Informes a Demanda:</t>
    </r>
    <r>
      <rPr>
        <b/>
        <sz val="10"/>
        <rFont val="Times New Roman"/>
        <family val="1"/>
      </rPr>
      <t xml:space="preserve"> (8) Perfiles de País</t>
    </r>
  </si>
  <si>
    <r>
      <t xml:space="preserve">Informes Mensuales:  </t>
    </r>
    <r>
      <rPr>
        <b/>
        <sz val="10"/>
        <rFont val="Times New Roman"/>
        <family val="1"/>
      </rPr>
      <t>(1) Barómetro Cámara - Sector Lácteo, (3) Ficha Contacto, (1) Estudio de Industria</t>
    </r>
  </si>
  <si>
    <r>
      <t xml:space="preserve">Informes Semanales:  </t>
    </r>
    <r>
      <rPr>
        <b/>
        <sz val="10"/>
        <rFont val="Times New Roman"/>
        <family val="1"/>
      </rPr>
      <t xml:space="preserve">(4) Informe Económico Semanal, (4) Análisis Prospectivo - Análisis de Medios
</t>
    </r>
    <r>
      <rPr>
        <sz val="10"/>
        <rFont val="Times New Roman"/>
        <family val="1"/>
      </rPr>
      <t xml:space="preserve">Informes Mensuales: </t>
    </r>
    <r>
      <rPr>
        <b/>
        <sz val="10"/>
        <rFont val="Times New Roman"/>
        <family val="1"/>
      </rPr>
      <t xml:space="preserve">(1) Informe de Inflación, (1) Presentación Carga Tributaia
</t>
    </r>
    <r>
      <rPr>
        <sz val="10"/>
        <rFont val="Times New Roman"/>
        <family val="1"/>
      </rPr>
      <t>Informes Trimestrales:</t>
    </r>
    <r>
      <rPr>
        <b/>
        <sz val="10"/>
        <rFont val="Times New Roman"/>
        <family val="1"/>
      </rPr>
      <t xml:space="preserve"> (1) Balanzas Comerciales</t>
    </r>
  </si>
  <si>
    <t>Durante el Foro de Directores de Integración Económia, se celebró la reunión para validar el Plan de Trabajo Anual de las Presidencias Protempores Honduras y Nicaragua para continuar con los temas de Integración Económica Centroamericana.</t>
  </si>
  <si>
    <t>Acuerdos y convenios comerciales suscritos a través de las negociaciones comerciales con diferentes países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</si>
</sst>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&quot;Q&quot;* #,##0.00_);_(&quot;Q&quot;* \(#,##0.00\);_(&quot;Q&quot;* &quot;-&quot;??_);_(@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Candara"/>
      <family val="2"/>
    </font>
    <font>
      <b/>
      <sz val="10"/>
      <color indexed="8"/>
      <name val="Times New Roman"/>
      <family val="1"/>
    </font>
    <font>
      <b/>
      <sz val="11"/>
      <color indexed="8"/>
      <name val="Candara"/>
      <family val="2"/>
    </font>
    <font>
      <b/>
      <sz val="12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theme="1"/>
      <name val="Times New Roman"/>
      <family val="1"/>
    </font>
    <font>
      <b/>
      <sz val="9"/>
      <color rgb="FF000000"/>
      <name val="Times New Roman"/>
      <family val="1"/>
    </font>
    <font>
      <b/>
      <sz val="14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i/>
      <sz val="10"/>
      <name val="Times New Roman"/>
      <family val="1"/>
    </font>
    <font>
      <sz val="10"/>
      <color rgb="FFFF0000"/>
      <name val="Times New Roman"/>
      <family val="1"/>
    </font>
    <font>
      <b/>
      <sz val="10"/>
      <name val="Arial"/>
      <family val="2"/>
    </font>
    <font>
      <b/>
      <i/>
      <sz val="12"/>
      <color theme="0"/>
      <name val="Times New Roman"/>
      <family val="1"/>
    </font>
    <font>
      <b/>
      <i/>
      <sz val="11"/>
      <color theme="1"/>
      <name val="Candara"/>
      <family val="2"/>
    </font>
    <font>
      <b/>
      <i/>
      <sz val="11"/>
      <color theme="1"/>
      <name val="Times New Roman"/>
      <family val="1"/>
    </font>
    <font>
      <b/>
      <i/>
      <sz val="10"/>
      <color theme="0"/>
      <name val="Times New Roman"/>
      <family val="1"/>
    </font>
    <font>
      <b/>
      <i/>
      <sz val="10"/>
      <color theme="0"/>
      <name val="Candara"/>
      <family val="2"/>
    </font>
    <font>
      <b/>
      <sz val="11"/>
      <name val="Times New Roman"/>
      <family val="1"/>
    </font>
    <font>
      <sz val="10"/>
      <color indexed="8"/>
      <name val="Arial"/>
      <family val="2"/>
    </font>
    <font>
      <sz val="8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"/>
      <name val="Times New Roman"/>
      <family val="1"/>
    </font>
    <font>
      <sz val="6"/>
      <name val="Times New Roman"/>
      <family val="1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8"/>
      <color theme="1"/>
      <name val="Times New Roman"/>
      <family val="1"/>
    </font>
    <font>
      <b/>
      <i/>
      <sz val="8"/>
      <name val="Times New Roman"/>
      <family val="1"/>
    </font>
    <font>
      <b/>
      <i/>
      <sz val="14"/>
      <color theme="0"/>
      <name val="Times New Roman"/>
      <family val="1"/>
    </font>
    <font>
      <sz val="10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0" fillId="0" borderId="0">
      <alignment vertical="top"/>
    </xf>
    <xf numFmtId="43" fontId="30" fillId="0" borderId="0" applyFont="0" applyFill="0" applyBorder="0" applyAlignment="0" applyProtection="0">
      <alignment vertical="top"/>
    </xf>
    <xf numFmtId="9" fontId="30" fillId="0" borderId="0" applyFont="0" applyFill="0" applyBorder="0" applyAlignment="0" applyProtection="0">
      <alignment vertical="top"/>
    </xf>
    <xf numFmtId="43" fontId="30" fillId="0" borderId="0" applyFont="0" applyFill="0" applyBorder="0" applyAlignment="0" applyProtection="0">
      <alignment vertical="top"/>
    </xf>
    <xf numFmtId="0" fontId="36" fillId="0" borderId="0"/>
    <xf numFmtId="0" fontId="1" fillId="0" borderId="1"/>
  </cellStyleXfs>
  <cellXfs count="209">
    <xf numFmtId="0" fontId="0" fillId="0" borderId="0" xfId="0"/>
    <xf numFmtId="0" fontId="4" fillId="0" borderId="0" xfId="1"/>
    <xf numFmtId="0" fontId="4" fillId="2" borderId="0" xfId="1" applyFill="1" applyBorder="1"/>
    <xf numFmtId="0" fontId="4" fillId="2" borderId="1" xfId="1" applyFill="1" applyBorder="1"/>
    <xf numFmtId="0" fontId="4" fillId="0" borderId="1" xfId="1" applyBorder="1"/>
    <xf numFmtId="0" fontId="7" fillId="2" borderId="1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4" fontId="10" fillId="2" borderId="1" xfId="1" applyNumberFormat="1" applyFont="1" applyFill="1" applyBorder="1" applyAlignment="1">
      <alignment horizontal="center" vertical="top" wrapText="1"/>
    </xf>
    <xf numFmtId="0" fontId="4" fillId="2" borderId="0" xfId="1" applyFill="1"/>
    <xf numFmtId="0" fontId="11" fillId="2" borderId="1" xfId="0" applyFont="1" applyFill="1" applyBorder="1" applyAlignment="1">
      <alignment horizontal="justify" vertical="top" wrapText="1"/>
    </xf>
    <xf numFmtId="0" fontId="5" fillId="2" borderId="1" xfId="0" applyFont="1" applyFill="1" applyBorder="1" applyAlignment="1">
      <alignment horizontal="center" vertical="top"/>
    </xf>
    <xf numFmtId="0" fontId="12" fillId="2" borderId="1" xfId="1" applyFont="1" applyFill="1" applyBorder="1" applyAlignment="1">
      <alignment horizontal="center" vertical="top" wrapText="1"/>
    </xf>
    <xf numFmtId="0" fontId="10" fillId="2" borderId="1" xfId="1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justify" vertical="top" wrapText="1"/>
    </xf>
    <xf numFmtId="0" fontId="3" fillId="2" borderId="1" xfId="0" applyFont="1" applyFill="1" applyBorder="1" applyAlignment="1">
      <alignment horizontal="center" vertical="top"/>
    </xf>
    <xf numFmtId="4" fontId="12" fillId="2" borderId="1" xfId="1" applyNumberFormat="1" applyFont="1" applyFill="1" applyBorder="1" applyAlignment="1">
      <alignment horizontal="center" vertical="top" wrapText="1"/>
    </xf>
    <xf numFmtId="3" fontId="10" fillId="2" borderId="1" xfId="1" applyNumberFormat="1" applyFont="1" applyFill="1" applyBorder="1" applyAlignment="1">
      <alignment horizontal="center" vertical="top" wrapText="1"/>
    </xf>
    <xf numFmtId="4" fontId="12" fillId="2" borderId="1" xfId="1" applyNumberFormat="1" applyFont="1" applyFill="1" applyBorder="1" applyAlignment="1">
      <alignment vertical="top" wrapText="1"/>
    </xf>
    <xf numFmtId="0" fontId="13" fillId="2" borderId="4" xfId="0" applyFont="1" applyFill="1" applyBorder="1" applyAlignment="1">
      <alignment horizontal="justify" vertical="top" wrapText="1"/>
    </xf>
    <xf numFmtId="0" fontId="11" fillId="2" borderId="2" xfId="0" applyFont="1" applyFill="1" applyBorder="1" applyAlignment="1">
      <alignment horizontal="center" vertical="top" wrapText="1"/>
    </xf>
    <xf numFmtId="0" fontId="3" fillId="2" borderId="1" xfId="4" applyFont="1" applyFill="1" applyBorder="1" applyAlignment="1">
      <alignment horizontal="justify" vertical="top" wrapText="1"/>
    </xf>
    <xf numFmtId="164" fontId="6" fillId="2" borderId="1" xfId="1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3" fillId="2" borderId="1" xfId="4" applyFont="1" applyFill="1" applyBorder="1" applyAlignment="1">
      <alignment vertical="top" wrapText="1"/>
    </xf>
    <xf numFmtId="0" fontId="5" fillId="2" borderId="1" xfId="4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horizontal="center" vertical="top" wrapText="1"/>
    </xf>
    <xf numFmtId="0" fontId="5" fillId="2" borderId="1" xfId="4" applyFont="1" applyFill="1" applyBorder="1" applyAlignment="1">
      <alignment vertical="top" wrapText="1"/>
    </xf>
    <xf numFmtId="4" fontId="5" fillId="2" borderId="4" xfId="0" applyNumberFormat="1" applyFont="1" applyFill="1" applyBorder="1" applyAlignment="1">
      <alignment horizontal="center" vertical="top" wrapText="1"/>
    </xf>
    <xf numFmtId="4" fontId="10" fillId="2" borderId="2" xfId="1" applyNumberFormat="1" applyFont="1" applyFill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center" vertical="top"/>
    </xf>
    <xf numFmtId="0" fontId="16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horizontal="justify" vertical="top" wrapText="1"/>
    </xf>
    <xf numFmtId="0" fontId="11" fillId="2" borderId="5" xfId="0" applyFont="1" applyFill="1" applyBorder="1" applyAlignment="1">
      <alignment horizontal="justify" vertical="top" wrapText="1"/>
    </xf>
    <xf numFmtId="4" fontId="5" fillId="2" borderId="1" xfId="0" applyNumberFormat="1" applyFont="1" applyFill="1" applyBorder="1" applyAlignment="1">
      <alignment horizontal="center" vertical="top" wrapText="1"/>
    </xf>
    <xf numFmtId="0" fontId="7" fillId="2" borderId="1" xfId="2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vertical="top" wrapText="1"/>
    </xf>
    <xf numFmtId="9" fontId="10" fillId="2" borderId="1" xfId="1" applyNumberFormat="1" applyFont="1" applyFill="1" applyBorder="1" applyAlignment="1">
      <alignment horizontal="center" vertical="top" wrapText="1"/>
    </xf>
    <xf numFmtId="3" fontId="13" fillId="2" borderId="1" xfId="0" applyNumberFormat="1" applyFont="1" applyFill="1" applyBorder="1" applyAlignment="1">
      <alignment horizontal="center" vertical="top" wrapText="1"/>
    </xf>
    <xf numFmtId="0" fontId="11" fillId="2" borderId="6" xfId="0" applyFont="1" applyFill="1" applyBorder="1" applyAlignment="1">
      <alignment horizontal="justify" vertical="top" wrapText="1"/>
    </xf>
    <xf numFmtId="4" fontId="12" fillId="2" borderId="1" xfId="1" applyNumberFormat="1" applyFont="1" applyFill="1" applyBorder="1" applyAlignment="1">
      <alignment horizontal="justify" vertical="top" wrapText="1"/>
    </xf>
    <xf numFmtId="3" fontId="10" fillId="2" borderId="1" xfId="0" applyNumberFormat="1" applyFont="1" applyFill="1" applyBorder="1" applyAlignment="1">
      <alignment horizontal="center" vertical="top"/>
    </xf>
    <xf numFmtId="0" fontId="0" fillId="0" borderId="0" xfId="0"/>
    <xf numFmtId="3" fontId="11" fillId="2" borderId="1" xfId="0" applyNumberFormat="1" applyFont="1" applyFill="1" applyBorder="1" applyAlignment="1">
      <alignment horizontal="center" vertical="top" wrapText="1"/>
    </xf>
    <xf numFmtId="4" fontId="3" fillId="2" borderId="1" xfId="1" applyNumberFormat="1" applyFont="1" applyFill="1" applyBorder="1" applyAlignment="1">
      <alignment horizontal="center" vertical="top" wrapText="1"/>
    </xf>
    <xf numFmtId="0" fontId="4" fillId="5" borderId="0" xfId="1" applyFill="1" applyBorder="1"/>
    <xf numFmtId="3" fontId="29" fillId="6" borderId="1" xfId="1" applyNumberFormat="1" applyFont="1" applyFill="1" applyBorder="1" applyAlignment="1">
      <alignment horizontal="center" vertical="top" wrapText="1"/>
    </xf>
    <xf numFmtId="4" fontId="3" fillId="2" borderId="1" xfId="1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justify" vertical="top" wrapText="1"/>
    </xf>
    <xf numFmtId="3" fontId="4" fillId="0" borderId="0" xfId="1" applyNumberFormat="1"/>
    <xf numFmtId="0" fontId="4" fillId="0" borderId="0" xfId="1" applyFill="1" applyBorder="1"/>
    <xf numFmtId="0" fontId="23" fillId="10" borderId="1" xfId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top" wrapText="1"/>
    </xf>
    <xf numFmtId="3" fontId="4" fillId="2" borderId="1" xfId="1" applyNumberFormat="1" applyFill="1" applyBorder="1"/>
    <xf numFmtId="3" fontId="22" fillId="2" borderId="1" xfId="0" applyNumberFormat="1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justify" vertical="top" wrapText="1"/>
    </xf>
    <xf numFmtId="3" fontId="12" fillId="2" borderId="1" xfId="1" applyNumberFormat="1" applyFont="1" applyFill="1" applyBorder="1" applyAlignment="1">
      <alignment horizontal="center" vertical="top" wrapText="1"/>
    </xf>
    <xf numFmtId="3" fontId="3" fillId="2" borderId="1" xfId="0" applyNumberFormat="1" applyFont="1" applyFill="1" applyBorder="1" applyAlignment="1">
      <alignment horizontal="center" vertical="top"/>
    </xf>
    <xf numFmtId="3" fontId="5" fillId="2" borderId="1" xfId="0" applyNumberFormat="1" applyFont="1" applyFill="1" applyBorder="1" applyAlignment="1">
      <alignment horizontal="center" vertical="top"/>
    </xf>
    <xf numFmtId="9" fontId="12" fillId="2" borderId="1" xfId="1" applyNumberFormat="1" applyFont="1" applyFill="1" applyBorder="1" applyAlignment="1">
      <alignment horizontal="center" vertical="top" wrapText="1"/>
    </xf>
    <xf numFmtId="4" fontId="15" fillId="2" borderId="1" xfId="1" applyNumberFormat="1" applyFont="1" applyFill="1" applyBorder="1" applyAlignment="1">
      <alignment horizontal="justify" vertical="top" wrapText="1"/>
    </xf>
    <xf numFmtId="4" fontId="35" fillId="2" borderId="1" xfId="1" applyNumberFormat="1" applyFont="1" applyFill="1" applyBorder="1" applyAlignment="1">
      <alignment vertical="top" wrapText="1"/>
    </xf>
    <xf numFmtId="3" fontId="11" fillId="2" borderId="1" xfId="0" applyNumberFormat="1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3" fontId="12" fillId="2" borderId="1" xfId="1" applyNumberFormat="1" applyFont="1" applyFill="1" applyBorder="1" applyAlignment="1">
      <alignment horizontal="center" vertical="center" wrapText="1"/>
    </xf>
    <xf numFmtId="3" fontId="12" fillId="2" borderId="2" xfId="1" applyNumberFormat="1" applyFont="1" applyFill="1" applyBorder="1" applyAlignment="1">
      <alignment horizontal="center" vertical="top" wrapText="1"/>
    </xf>
    <xf numFmtId="0" fontId="3" fillId="2" borderId="4" xfId="4" applyFont="1" applyFill="1" applyBorder="1" applyAlignment="1">
      <alignment vertical="top" wrapText="1"/>
    </xf>
    <xf numFmtId="3" fontId="11" fillId="2" borderId="2" xfId="0" applyNumberFormat="1" applyFont="1" applyFill="1" applyBorder="1" applyAlignment="1">
      <alignment horizontal="center" vertical="top" wrapText="1"/>
    </xf>
    <xf numFmtId="0" fontId="37" fillId="0" borderId="0" xfId="9" applyFont="1" applyBorder="1"/>
    <xf numFmtId="0" fontId="37" fillId="0" borderId="1" xfId="9" applyFont="1" applyBorder="1"/>
    <xf numFmtId="0" fontId="37" fillId="2" borderId="0" xfId="9" applyFont="1" applyFill="1" applyBorder="1"/>
    <xf numFmtId="3" fontId="12" fillId="2" borderId="7" xfId="1" applyNumberFormat="1" applyFont="1" applyFill="1" applyBorder="1" applyAlignment="1">
      <alignment horizontal="center" vertical="top" wrapText="1"/>
    </xf>
    <xf numFmtId="0" fontId="5" fillId="9" borderId="1" xfId="1" applyFont="1" applyFill="1" applyBorder="1" applyAlignment="1">
      <alignment vertical="center" wrapText="1"/>
    </xf>
    <xf numFmtId="0" fontId="28" fillId="11" borderId="1" xfId="1" applyFont="1" applyFill="1" applyBorder="1" applyAlignment="1">
      <alignment horizontal="center" vertical="center" wrapText="1"/>
    </xf>
    <xf numFmtId="0" fontId="27" fillId="11" borderId="1" xfId="1" applyFont="1" applyFill="1" applyBorder="1" applyAlignment="1">
      <alignment horizontal="center" vertical="center" wrapText="1"/>
    </xf>
    <xf numFmtId="0" fontId="21" fillId="3" borderId="8" xfId="1" applyFont="1" applyFill="1" applyBorder="1" applyAlignment="1">
      <alignment vertical="center" wrapText="1"/>
    </xf>
    <xf numFmtId="0" fontId="25" fillId="3" borderId="8" xfId="1" applyFont="1" applyFill="1" applyBorder="1" applyAlignment="1">
      <alignment horizontal="center" vertical="center" wrapText="1"/>
    </xf>
    <xf numFmtId="0" fontId="25" fillId="3" borderId="11" xfId="1" applyFont="1" applyFill="1" applyBorder="1" applyAlignment="1">
      <alignment horizontal="center" vertical="center" wrapText="1"/>
    </xf>
    <xf numFmtId="0" fontId="25" fillId="3" borderId="12" xfId="1" applyFont="1" applyFill="1" applyBorder="1" applyAlignment="1">
      <alignment horizontal="center" vertical="center" wrapText="1"/>
    </xf>
    <xf numFmtId="0" fontId="25" fillId="3" borderId="7" xfId="1" applyFont="1" applyFill="1" applyBorder="1" applyAlignment="1">
      <alignment horizontal="center" vertical="center" wrapText="1"/>
    </xf>
    <xf numFmtId="0" fontId="23" fillId="2" borderId="1" xfId="1" applyFont="1" applyFill="1" applyBorder="1" applyAlignment="1">
      <alignment vertical="top" wrapText="1"/>
    </xf>
    <xf numFmtId="4" fontId="38" fillId="2" borderId="1" xfId="1" applyNumberFormat="1" applyFont="1" applyFill="1" applyBorder="1" applyAlignment="1">
      <alignment horizontal="justify" vertical="top" wrapText="1"/>
    </xf>
    <xf numFmtId="4" fontId="38" fillId="2" borderId="1" xfId="1" applyNumberFormat="1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 wrapText="1"/>
    </xf>
    <xf numFmtId="3" fontId="12" fillId="2" borderId="1" xfId="0" applyNumberFormat="1" applyFont="1" applyFill="1" applyBorder="1" applyAlignment="1">
      <alignment horizontal="center" vertical="top"/>
    </xf>
    <xf numFmtId="0" fontId="9" fillId="12" borderId="1" xfId="1" applyFont="1" applyFill="1" applyBorder="1" applyAlignment="1">
      <alignment horizontal="left" vertical="center" wrapText="1"/>
    </xf>
    <xf numFmtId="0" fontId="2" fillId="11" borderId="1" xfId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top" wrapText="1"/>
    </xf>
    <xf numFmtId="0" fontId="4" fillId="0" borderId="7" xfId="1" applyBorder="1"/>
    <xf numFmtId="4" fontId="5" fillId="2" borderId="13" xfId="0" applyNumberFormat="1" applyFont="1" applyFill="1" applyBorder="1" applyAlignment="1">
      <alignment vertical="top" wrapText="1"/>
    </xf>
    <xf numFmtId="0" fontId="13" fillId="2" borderId="7" xfId="0" applyFont="1" applyFill="1" applyBorder="1" applyAlignment="1">
      <alignment horizontal="center" vertical="top" wrapText="1"/>
    </xf>
    <xf numFmtId="0" fontId="24" fillId="12" borderId="10" xfId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top" wrapText="1"/>
    </xf>
    <xf numFmtId="4" fontId="29" fillId="6" borderId="1" xfId="1" applyNumberFormat="1" applyFont="1" applyFill="1" applyBorder="1" applyAlignment="1">
      <alignment horizontal="center" vertical="top" wrapText="1"/>
    </xf>
    <xf numFmtId="9" fontId="29" fillId="6" borderId="1" xfId="1" applyNumberFormat="1" applyFont="1" applyFill="1" applyBorder="1" applyAlignment="1">
      <alignment horizontal="center" vertical="top" wrapText="1"/>
    </xf>
    <xf numFmtId="49" fontId="10" fillId="2" borderId="1" xfId="1" applyNumberFormat="1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/>
    </xf>
    <xf numFmtId="49" fontId="5" fillId="2" borderId="1" xfId="0" applyNumberFormat="1" applyFont="1" applyFill="1" applyBorder="1" applyAlignment="1">
      <alignment horizontal="center" vertical="top"/>
    </xf>
    <xf numFmtId="49" fontId="5" fillId="2" borderId="1" xfId="0" applyNumberFormat="1" applyFont="1" applyFill="1" applyBorder="1" applyAlignment="1">
      <alignment horizontal="center" vertical="top" wrapText="1"/>
    </xf>
    <xf numFmtId="0" fontId="0" fillId="8" borderId="0" xfId="0" applyFill="1"/>
    <xf numFmtId="0" fontId="13" fillId="2" borderId="4" xfId="0" applyFont="1" applyFill="1" applyBorder="1" applyAlignment="1">
      <alignment horizontal="justify" vertical="top" wrapText="1"/>
    </xf>
    <xf numFmtId="0" fontId="11" fillId="2" borderId="1" xfId="0" applyFont="1" applyFill="1" applyBorder="1" applyAlignment="1">
      <alignment horizontal="center" vertical="top" wrapText="1"/>
    </xf>
    <xf numFmtId="4" fontId="12" fillId="2" borderId="4" xfId="1" applyNumberFormat="1" applyFont="1" applyFill="1" applyBorder="1" applyAlignment="1">
      <alignment horizontal="justify" vertical="top" wrapText="1"/>
    </xf>
    <xf numFmtId="0" fontId="41" fillId="2" borderId="0" xfId="1" applyFont="1" applyFill="1"/>
    <xf numFmtId="3" fontId="11" fillId="2" borderId="1" xfId="0" applyNumberFormat="1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49" fontId="11" fillId="2" borderId="1" xfId="0" applyNumberFormat="1" applyFont="1" applyFill="1" applyBorder="1" applyAlignment="1">
      <alignment horizontal="center" vertical="top" wrapText="1"/>
    </xf>
    <xf numFmtId="4" fontId="15" fillId="2" borderId="1" xfId="1" applyNumberFormat="1" applyFont="1" applyFill="1" applyBorder="1" applyAlignment="1">
      <alignment vertical="top" wrapText="1"/>
    </xf>
    <xf numFmtId="49" fontId="10" fillId="2" borderId="1" xfId="1" applyNumberFormat="1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center" vertical="top" wrapText="1"/>
    </xf>
    <xf numFmtId="4" fontId="15" fillId="2" borderId="1" xfId="1" applyNumberFormat="1" applyFont="1" applyFill="1" applyBorder="1" applyAlignment="1">
      <alignment vertical="top"/>
    </xf>
    <xf numFmtId="0" fontId="11" fillId="2" borderId="1" xfId="0" applyFont="1" applyFill="1" applyBorder="1" applyAlignment="1">
      <alignment horizontal="center" vertical="top" wrapText="1"/>
    </xf>
    <xf numFmtId="0" fontId="23" fillId="7" borderId="1" xfId="1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 wrapText="1"/>
    </xf>
    <xf numFmtId="0" fontId="31" fillId="7" borderId="1" xfId="1" applyFont="1" applyFill="1" applyBorder="1" applyAlignment="1">
      <alignment horizontal="center" vertical="top" wrapText="1"/>
    </xf>
    <xf numFmtId="0" fontId="5" fillId="6" borderId="1" xfId="1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3" fontId="11" fillId="2" borderId="1" xfId="0" applyNumberFormat="1" applyFont="1" applyFill="1" applyBorder="1" applyAlignment="1">
      <alignment horizontal="center" vertical="top" wrapText="1"/>
    </xf>
    <xf numFmtId="3" fontId="13" fillId="2" borderId="7" xfId="0" applyNumberFormat="1" applyFont="1" applyFill="1" applyBorder="1" applyAlignment="1">
      <alignment horizontal="center" vertical="top" wrapText="1"/>
    </xf>
    <xf numFmtId="1" fontId="11" fillId="2" borderId="1" xfId="0" applyNumberFormat="1" applyFont="1" applyFill="1" applyBorder="1" applyAlignment="1">
      <alignment horizontal="center" vertical="top" wrapText="1"/>
    </xf>
    <xf numFmtId="0" fontId="7" fillId="13" borderId="1" xfId="2" applyFont="1" applyFill="1" applyBorder="1" applyAlignment="1">
      <alignment horizontal="center" vertical="center"/>
    </xf>
    <xf numFmtId="3" fontId="29" fillId="13" borderId="1" xfId="1" applyNumberFormat="1" applyFont="1" applyFill="1" applyBorder="1" applyAlignment="1">
      <alignment horizontal="center" vertical="top" wrapText="1"/>
    </xf>
    <xf numFmtId="1" fontId="11" fillId="13" borderId="1" xfId="0" applyNumberFormat="1" applyFont="1" applyFill="1" applyBorder="1" applyAlignment="1">
      <alignment horizontal="center" vertical="top" wrapText="1"/>
    </xf>
    <xf numFmtId="0" fontId="11" fillId="13" borderId="2" xfId="0" applyFont="1" applyFill="1" applyBorder="1" applyAlignment="1">
      <alignment horizontal="center" vertical="top" wrapText="1"/>
    </xf>
    <xf numFmtId="0" fontId="5" fillId="13" borderId="1" xfId="0" applyFont="1" applyFill="1" applyBorder="1" applyAlignment="1">
      <alignment horizontal="center" vertical="top"/>
    </xf>
    <xf numFmtId="0" fontId="3" fillId="13" borderId="1" xfId="0" applyFont="1" applyFill="1" applyBorder="1" applyAlignment="1">
      <alignment horizontal="center" vertical="top"/>
    </xf>
    <xf numFmtId="0" fontId="13" fillId="13" borderId="7" xfId="0" applyFont="1" applyFill="1" applyBorder="1" applyAlignment="1">
      <alignment horizontal="center" vertical="top" wrapText="1"/>
    </xf>
    <xf numFmtId="0" fontId="10" fillId="13" borderId="1" xfId="0" applyFont="1" applyFill="1" applyBorder="1" applyAlignment="1">
      <alignment horizontal="center" vertical="top" wrapText="1"/>
    </xf>
    <xf numFmtId="0" fontId="12" fillId="13" borderId="1" xfId="0" applyFont="1" applyFill="1" applyBorder="1" applyAlignment="1">
      <alignment horizontal="center" vertical="top"/>
    </xf>
    <xf numFmtId="1" fontId="5" fillId="13" borderId="1" xfId="0" applyNumberFormat="1" applyFont="1" applyFill="1" applyBorder="1" applyAlignment="1">
      <alignment horizontal="center" vertical="top"/>
    </xf>
    <xf numFmtId="1" fontId="3" fillId="13" borderId="1" xfId="0" applyNumberFormat="1" applyFont="1" applyFill="1" applyBorder="1" applyAlignment="1">
      <alignment horizontal="center" vertical="top"/>
    </xf>
    <xf numFmtId="3" fontId="10" fillId="13" borderId="1" xfId="0" applyNumberFormat="1" applyFont="1" applyFill="1" applyBorder="1" applyAlignment="1">
      <alignment horizontal="center" vertical="top"/>
    </xf>
    <xf numFmtId="3" fontId="10" fillId="13" borderId="1" xfId="1" applyNumberFormat="1" applyFont="1" applyFill="1" applyBorder="1" applyAlignment="1">
      <alignment horizontal="center" vertical="top" wrapText="1"/>
    </xf>
    <xf numFmtId="0" fontId="3" fillId="2" borderId="14" xfId="4" applyFont="1" applyFill="1" applyBorder="1" applyAlignment="1">
      <alignment horizontal="justify" vertical="center" wrapText="1"/>
    </xf>
    <xf numFmtId="4" fontId="3" fillId="2" borderId="1" xfId="1" applyNumberFormat="1" applyFont="1" applyFill="1" applyBorder="1" applyAlignment="1">
      <alignment vertical="center" wrapText="1"/>
    </xf>
    <xf numFmtId="3" fontId="5" fillId="13" borderId="1" xfId="0" applyNumberFormat="1" applyFont="1" applyFill="1" applyBorder="1" applyAlignment="1">
      <alignment horizontal="center" vertical="top"/>
    </xf>
    <xf numFmtId="0" fontId="12" fillId="13" borderId="1" xfId="1" applyFont="1" applyFill="1" applyBorder="1" applyAlignment="1">
      <alignment horizontal="center" vertical="top" wrapText="1"/>
    </xf>
    <xf numFmtId="4" fontId="3" fillId="2" borderId="1" xfId="1" applyNumberFormat="1" applyFont="1" applyFill="1" applyBorder="1" applyAlignment="1">
      <alignment horizontal="justify" vertical="top" wrapText="1"/>
    </xf>
    <xf numFmtId="0" fontId="3" fillId="2" borderId="1" xfId="1" applyFont="1" applyFill="1" applyBorder="1" applyAlignment="1">
      <alignment vertical="top" wrapText="1"/>
    </xf>
    <xf numFmtId="0" fontId="2" fillId="11" borderId="1" xfId="1" applyFont="1" applyFill="1" applyBorder="1" applyAlignment="1">
      <alignment horizontal="left"/>
    </xf>
    <xf numFmtId="0" fontId="11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justify" vertical="top" wrapText="1"/>
    </xf>
    <xf numFmtId="0" fontId="19" fillId="6" borderId="1" xfId="1" applyFont="1" applyFill="1" applyBorder="1" applyAlignment="1">
      <alignment horizontal="left" vertical="center" wrapText="1"/>
    </xf>
    <xf numFmtId="0" fontId="9" fillId="6" borderId="4" xfId="0" applyFont="1" applyFill="1" applyBorder="1" applyAlignment="1">
      <alignment horizontal="left" vertical="top" wrapText="1"/>
    </xf>
    <xf numFmtId="0" fontId="9" fillId="6" borderId="5" xfId="0" applyFont="1" applyFill="1" applyBorder="1" applyAlignment="1">
      <alignment horizontal="left" vertical="top" wrapText="1"/>
    </xf>
    <xf numFmtId="0" fontId="19" fillId="6" borderId="1" xfId="1" applyFont="1" applyFill="1" applyBorder="1" applyAlignment="1">
      <alignment horizontal="left" vertical="top" wrapText="1"/>
    </xf>
    <xf numFmtId="0" fontId="2" fillId="9" borderId="10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17" fillId="4" borderId="1" xfId="1" applyFont="1" applyFill="1" applyBorder="1" applyAlignment="1">
      <alignment horizontal="center" vertical="center" wrapText="1"/>
    </xf>
    <xf numFmtId="0" fontId="20" fillId="0" borderId="1" xfId="1" applyFont="1" applyBorder="1" applyAlignment="1">
      <alignment horizontal="left" vertical="center" wrapText="1"/>
    </xf>
    <xf numFmtId="0" fontId="20" fillId="0" borderId="1" xfId="1" applyFont="1" applyBorder="1" applyAlignment="1">
      <alignment horizontal="left" vertical="top" wrapText="1"/>
    </xf>
    <xf numFmtId="0" fontId="39" fillId="0" borderId="1" xfId="1" applyFont="1" applyBorder="1" applyAlignment="1">
      <alignment horizontal="left" vertical="top" wrapText="1"/>
    </xf>
    <xf numFmtId="0" fontId="20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justify" vertical="justify" wrapText="1"/>
    </xf>
    <xf numFmtId="0" fontId="20" fillId="2" borderId="4" xfId="0" applyFont="1" applyFill="1" applyBorder="1" applyAlignment="1">
      <alignment horizontal="justify" vertical="justify" wrapText="1"/>
    </xf>
    <xf numFmtId="0" fontId="20" fillId="2" borderId="6" xfId="0" applyFont="1" applyFill="1" applyBorder="1" applyAlignment="1">
      <alignment horizontal="justify" vertical="justify" wrapText="1"/>
    </xf>
    <xf numFmtId="0" fontId="20" fillId="2" borderId="5" xfId="0" applyFont="1" applyFill="1" applyBorder="1" applyAlignment="1">
      <alignment horizontal="justify" vertical="justify" wrapText="1"/>
    </xf>
    <xf numFmtId="0" fontId="39" fillId="2" borderId="4" xfId="0" applyFont="1" applyFill="1" applyBorder="1" applyAlignment="1">
      <alignment horizontal="justify" vertical="justify" wrapText="1"/>
    </xf>
    <xf numFmtId="0" fontId="39" fillId="2" borderId="6" xfId="0" applyFont="1" applyFill="1" applyBorder="1" applyAlignment="1">
      <alignment horizontal="justify" vertical="justify" wrapText="1"/>
    </xf>
    <xf numFmtId="0" fontId="39" fillId="2" borderId="5" xfId="0" applyFont="1" applyFill="1" applyBorder="1" applyAlignment="1">
      <alignment horizontal="justify" vertical="justify" wrapText="1"/>
    </xf>
    <xf numFmtId="0" fontId="20" fillId="0" borderId="4" xfId="1" applyFont="1" applyBorder="1" applyAlignment="1">
      <alignment horizontal="left" vertical="center" wrapText="1"/>
    </xf>
    <xf numFmtId="0" fontId="20" fillId="0" borderId="6" xfId="1" applyFont="1" applyBorder="1" applyAlignment="1">
      <alignment horizontal="left" vertical="center" wrapText="1"/>
    </xf>
    <xf numFmtId="0" fontId="20" fillId="0" borderId="5" xfId="1" applyFont="1" applyBorder="1" applyAlignment="1">
      <alignment horizontal="left" vertical="center" wrapText="1"/>
    </xf>
    <xf numFmtId="0" fontId="24" fillId="12" borderId="4" xfId="1" applyFont="1" applyFill="1" applyBorder="1" applyAlignment="1">
      <alignment horizontal="left" vertical="center" wrapText="1"/>
    </xf>
    <xf numFmtId="0" fontId="24" fillId="12" borderId="6" xfId="1" applyFont="1" applyFill="1" applyBorder="1" applyAlignment="1">
      <alignment horizontal="left" vertical="center" wrapText="1"/>
    </xf>
    <xf numFmtId="0" fontId="9" fillId="6" borderId="4" xfId="1" applyFont="1" applyFill="1" applyBorder="1" applyAlignment="1">
      <alignment horizontal="center" vertical="center" wrapText="1"/>
    </xf>
    <xf numFmtId="0" fontId="9" fillId="6" borderId="6" xfId="1" applyFont="1" applyFill="1" applyBorder="1" applyAlignment="1">
      <alignment horizontal="center" vertical="center" wrapText="1"/>
    </xf>
    <xf numFmtId="0" fontId="9" fillId="6" borderId="5" xfId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justify" vertical="justify" wrapText="1"/>
    </xf>
    <xf numFmtId="0" fontId="5" fillId="2" borderId="1" xfId="1" applyFont="1" applyFill="1" applyBorder="1" applyAlignment="1">
      <alignment horizontal="left" vertical="center" wrapText="1"/>
    </xf>
    <xf numFmtId="0" fontId="24" fillId="12" borderId="10" xfId="1" applyFont="1" applyFill="1" applyBorder="1" applyAlignment="1">
      <alignment horizontal="left" vertical="center" wrapText="1"/>
    </xf>
    <xf numFmtId="0" fontId="24" fillId="12" borderId="3" xfId="1" applyFont="1" applyFill="1" applyBorder="1" applyAlignment="1">
      <alignment horizontal="left" vertical="center" wrapText="1"/>
    </xf>
    <xf numFmtId="0" fontId="20" fillId="6" borderId="4" xfId="0" applyNumberFormat="1" applyFont="1" applyFill="1" applyBorder="1" applyAlignment="1">
      <alignment horizontal="justify" vertical="justify" wrapText="1"/>
    </xf>
    <xf numFmtId="0" fontId="20" fillId="6" borderId="6" xfId="0" applyNumberFormat="1" applyFont="1" applyFill="1" applyBorder="1" applyAlignment="1">
      <alignment horizontal="justify" vertical="justify" wrapText="1"/>
    </xf>
    <xf numFmtId="0" fontId="20" fillId="6" borderId="5" xfId="0" applyNumberFormat="1" applyFont="1" applyFill="1" applyBorder="1" applyAlignment="1">
      <alignment horizontal="justify" vertical="justify" wrapText="1"/>
    </xf>
    <xf numFmtId="0" fontId="24" fillId="9" borderId="4" xfId="1" applyFont="1" applyFill="1" applyBorder="1" applyAlignment="1">
      <alignment horizontal="right" vertical="center" wrapText="1"/>
    </xf>
    <xf numFmtId="0" fontId="24" fillId="9" borderId="6" xfId="1" applyFont="1" applyFill="1" applyBorder="1" applyAlignment="1">
      <alignment horizontal="right" vertical="center" wrapText="1"/>
    </xf>
    <xf numFmtId="0" fontId="24" fillId="9" borderId="5" xfId="1" applyFont="1" applyFill="1" applyBorder="1" applyAlignment="1">
      <alignment horizontal="right" vertical="center" wrapText="1"/>
    </xf>
    <xf numFmtId="0" fontId="40" fillId="11" borderId="1" xfId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top" wrapText="1"/>
    </xf>
    <xf numFmtId="0" fontId="18" fillId="6" borderId="4" xfId="0" applyNumberFormat="1" applyFont="1" applyFill="1" applyBorder="1" applyAlignment="1">
      <alignment horizontal="left" vertical="top" wrapText="1"/>
    </xf>
    <xf numFmtId="0" fontId="18" fillId="6" borderId="6" xfId="0" applyNumberFormat="1" applyFont="1" applyFill="1" applyBorder="1" applyAlignment="1">
      <alignment horizontal="left" vertical="top" wrapText="1"/>
    </xf>
    <xf numFmtId="0" fontId="18" fillId="6" borderId="5" xfId="0" applyNumberFormat="1" applyFont="1" applyFill="1" applyBorder="1" applyAlignment="1">
      <alignment horizontal="left" vertical="top" wrapText="1"/>
    </xf>
    <xf numFmtId="0" fontId="18" fillId="6" borderId="4" xfId="0" applyFont="1" applyFill="1" applyBorder="1" applyAlignment="1">
      <alignment horizontal="left" vertical="top" wrapText="1"/>
    </xf>
    <xf numFmtId="0" fontId="18" fillId="6" borderId="6" xfId="0" applyFont="1" applyFill="1" applyBorder="1" applyAlignment="1">
      <alignment horizontal="left" vertical="top" wrapText="1"/>
    </xf>
    <xf numFmtId="0" fontId="18" fillId="6" borderId="5" xfId="0" applyFont="1" applyFill="1" applyBorder="1" applyAlignment="1">
      <alignment horizontal="left" vertical="top" wrapText="1"/>
    </xf>
    <xf numFmtId="0" fontId="25" fillId="3" borderId="10" xfId="1" applyFont="1" applyFill="1" applyBorder="1" applyAlignment="1">
      <alignment horizontal="center" vertical="center" wrapText="1"/>
    </xf>
    <xf numFmtId="0" fontId="25" fillId="3" borderId="3" xfId="1" applyFont="1" applyFill="1" applyBorder="1" applyAlignment="1">
      <alignment horizontal="center" vertical="center" wrapText="1"/>
    </xf>
    <xf numFmtId="0" fontId="25" fillId="3" borderId="9" xfId="1" applyFont="1" applyFill="1" applyBorder="1" applyAlignment="1">
      <alignment horizontal="center" vertical="center" wrapText="1"/>
    </xf>
    <xf numFmtId="0" fontId="18" fillId="6" borderId="1" xfId="0" applyNumberFormat="1" applyFont="1" applyFill="1" applyBorder="1" applyAlignment="1">
      <alignment horizontal="left" vertical="top" wrapText="1"/>
    </xf>
    <xf numFmtId="0" fontId="18" fillId="6" borderId="1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center" vertical="top" wrapText="1"/>
    </xf>
    <xf numFmtId="0" fontId="11" fillId="2" borderId="6" xfId="0" applyFont="1" applyFill="1" applyBorder="1" applyAlignment="1">
      <alignment horizontal="center" vertical="top" wrapText="1"/>
    </xf>
    <xf numFmtId="0" fontId="11" fillId="2" borderId="5" xfId="0" applyFont="1" applyFill="1" applyBorder="1" applyAlignment="1">
      <alignment horizontal="center" vertical="top" wrapText="1"/>
    </xf>
    <xf numFmtId="0" fontId="5" fillId="6" borderId="1" xfId="1" applyFont="1" applyFill="1" applyBorder="1" applyAlignment="1">
      <alignment horizontal="left" vertical="center" wrapText="1"/>
    </xf>
    <xf numFmtId="0" fontId="26" fillId="6" borderId="4" xfId="0" applyFont="1" applyFill="1" applyBorder="1" applyAlignment="1">
      <alignment horizontal="left"/>
    </xf>
    <xf numFmtId="0" fontId="26" fillId="6" borderId="6" xfId="0" applyFont="1" applyFill="1" applyBorder="1" applyAlignment="1">
      <alignment horizontal="left"/>
    </xf>
    <xf numFmtId="0" fontId="26" fillId="6" borderId="5" xfId="0" applyFont="1" applyFill="1" applyBorder="1" applyAlignment="1">
      <alignment horizontal="left"/>
    </xf>
    <xf numFmtId="0" fontId="11" fillId="2" borderId="7" xfId="0" applyFont="1" applyFill="1" applyBorder="1" applyAlignment="1">
      <alignment horizontal="center" vertical="top" wrapText="1"/>
    </xf>
    <xf numFmtId="0" fontId="26" fillId="2" borderId="4" xfId="0" applyFont="1" applyFill="1" applyBorder="1" applyAlignment="1">
      <alignment horizontal="left" vertical="justify" wrapText="1"/>
    </xf>
    <xf numFmtId="0" fontId="26" fillId="2" borderId="6" xfId="0" applyFont="1" applyFill="1" applyBorder="1" applyAlignment="1">
      <alignment horizontal="left" vertical="justify" wrapText="1"/>
    </xf>
    <xf numFmtId="0" fontId="26" fillId="2" borderId="5" xfId="0" applyFont="1" applyFill="1" applyBorder="1" applyAlignment="1">
      <alignment horizontal="left" vertical="justify" wrapText="1"/>
    </xf>
  </cellXfs>
  <cellStyles count="11">
    <cellStyle name="Estilo 1" xfId="10"/>
    <cellStyle name="Millares 2" xfId="6"/>
    <cellStyle name="Millares 2 2" xfId="8"/>
    <cellStyle name="Normal" xfId="0" builtinId="0"/>
    <cellStyle name="Normal 2" xfId="3"/>
    <cellStyle name="Normal 2 2 2" xfId="4"/>
    <cellStyle name="Normal 3" xfId="5"/>
    <cellStyle name="Normal 3 3" xfId="2"/>
    <cellStyle name="Normal 4" xfId="1"/>
    <cellStyle name="Normal_Xl0000062" xfId="9"/>
    <cellStyle name="Porcentaje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152400</xdr:colOff>
      <xdr:row>2</xdr:row>
      <xdr:rowOff>107315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8850" cy="72644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80"/>
  <sheetViews>
    <sheetView showGridLines="0" tabSelected="1" view="pageBreakPreview" topLeftCell="B14" zoomScaleNormal="100" zoomScaleSheetLayoutView="100" zoomScalePageLayoutView="70" workbookViewId="0">
      <selection activeCell="M18" sqref="M18"/>
    </sheetView>
  </sheetViews>
  <sheetFormatPr baseColWidth="10" defaultColWidth="11.42578125" defaultRowHeight="12.75" x14ac:dyDescent="0.2"/>
  <cols>
    <col min="1" max="1" width="8.42578125" style="1" hidden="1" customWidth="1"/>
    <col min="2" max="2" width="5.42578125" style="1" customWidth="1"/>
    <col min="3" max="3" width="12.28515625" style="1" customWidth="1"/>
    <col min="4" max="4" width="2.85546875" style="1" customWidth="1"/>
    <col min="5" max="5" width="10.5703125" style="1" customWidth="1"/>
    <col min="6" max="6" width="28.5703125" style="1" customWidth="1"/>
    <col min="7" max="7" width="30.140625" style="1" customWidth="1"/>
    <col min="8" max="8" width="12.7109375" style="1" customWidth="1"/>
    <col min="9" max="9" width="19" style="1" customWidth="1"/>
    <col min="10" max="10" width="10" style="1" customWidth="1"/>
    <col min="11" max="11" width="4.7109375" style="1" bestFit="1" customWidth="1"/>
    <col min="12" max="12" width="4.7109375" style="1" customWidth="1"/>
    <col min="13" max="13" width="4.7109375" style="1" bestFit="1" customWidth="1"/>
    <col min="14" max="14" width="4.42578125" style="1" bestFit="1" customWidth="1"/>
    <col min="15" max="15" width="14.5703125" style="1" customWidth="1"/>
    <col min="16" max="16" width="7.85546875" style="1" hidden="1" customWidth="1"/>
    <col min="17" max="17" width="7.140625" style="1" hidden="1" customWidth="1"/>
    <col min="18" max="19" width="7" style="1" hidden="1" customWidth="1"/>
    <col min="20" max="20" width="14.28515625" style="1" hidden="1" customWidth="1"/>
    <col min="21" max="21" width="8.42578125" style="1" hidden="1" customWidth="1"/>
    <col min="22" max="22" width="7.5703125" style="1" hidden="1" customWidth="1"/>
    <col min="23" max="23" width="7.7109375" style="1" hidden="1" customWidth="1"/>
    <col min="24" max="24" width="7.42578125" style="1" hidden="1" customWidth="1"/>
    <col min="25" max="25" width="14.42578125" style="1" hidden="1" customWidth="1"/>
    <col min="26" max="26" width="12.28515625" style="1" customWidth="1"/>
    <col min="27" max="27" width="12.5703125" style="1" customWidth="1"/>
    <col min="28" max="28" width="15.140625" style="1" customWidth="1"/>
    <col min="29" max="29" width="71.28515625" style="1" customWidth="1"/>
    <col min="30" max="30" width="27.140625" style="1" hidden="1" customWidth="1"/>
    <col min="31" max="32" width="13.5703125" style="1" bestFit="1" customWidth="1"/>
    <col min="33" max="16384" width="11.42578125" style="1"/>
  </cols>
  <sheetData>
    <row r="1" spans="1:30" ht="32.25" customHeight="1" x14ac:dyDescent="0.2">
      <c r="B1" s="152" t="s">
        <v>100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4"/>
    </row>
    <row r="2" spans="1:30" s="48" customFormat="1" ht="16.5" customHeight="1" x14ac:dyDescent="0.2">
      <c r="A2" s="2"/>
      <c r="B2" s="155" t="s">
        <v>59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53"/>
    </row>
    <row r="3" spans="1:30" s="2" customFormat="1" ht="15" x14ac:dyDescent="0.2">
      <c r="B3" s="156" t="s">
        <v>56</v>
      </c>
      <c r="C3" s="156"/>
      <c r="D3" s="156"/>
      <c r="E3" s="159" t="s">
        <v>0</v>
      </c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</row>
    <row r="4" spans="1:30" s="2" customFormat="1" ht="15" x14ac:dyDescent="0.2">
      <c r="B4" s="157" t="s">
        <v>57</v>
      </c>
      <c r="C4" s="157"/>
      <c r="D4" s="157"/>
      <c r="E4" s="160" t="s">
        <v>1</v>
      </c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</row>
    <row r="5" spans="1:30" s="2" customFormat="1" ht="15.75" customHeight="1" x14ac:dyDescent="0.2">
      <c r="B5" s="158" t="s">
        <v>58</v>
      </c>
      <c r="C5" s="158"/>
      <c r="D5" s="158"/>
      <c r="E5" s="161" t="s">
        <v>36</v>
      </c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3"/>
    </row>
    <row r="6" spans="1:30" s="2" customFormat="1" ht="171" customHeight="1" x14ac:dyDescent="0.2">
      <c r="B6" s="167" t="s">
        <v>2</v>
      </c>
      <c r="C6" s="168"/>
      <c r="D6" s="169"/>
      <c r="E6" s="164" t="s">
        <v>101</v>
      </c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6"/>
    </row>
    <row r="7" spans="1:30" ht="21.75" customHeight="1" x14ac:dyDescent="0.2">
      <c r="B7" s="185" t="s">
        <v>22</v>
      </c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</row>
    <row r="8" spans="1:30" s="8" customFormat="1" ht="17.25" customHeight="1" x14ac:dyDescent="0.2">
      <c r="B8" s="176" t="s">
        <v>44</v>
      </c>
      <c r="C8" s="176"/>
      <c r="D8" s="176"/>
      <c r="E8" s="176"/>
      <c r="F8" s="186" t="s">
        <v>47</v>
      </c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</row>
    <row r="9" spans="1:30" s="8" customFormat="1" ht="30.75" customHeight="1" x14ac:dyDescent="0.2">
      <c r="B9" s="176" t="s">
        <v>37</v>
      </c>
      <c r="C9" s="176"/>
      <c r="D9" s="176"/>
      <c r="E9" s="176"/>
      <c r="F9" s="175" t="s">
        <v>110</v>
      </c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</row>
    <row r="10" spans="1:30" s="8" customFormat="1" ht="15" customHeight="1" x14ac:dyDescent="0.2">
      <c r="B10" s="176" t="s">
        <v>60</v>
      </c>
      <c r="C10" s="176"/>
      <c r="D10" s="176"/>
      <c r="E10" s="176"/>
      <c r="F10" s="206" t="s">
        <v>111</v>
      </c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8"/>
    </row>
    <row r="11" spans="1:30" s="8" customFormat="1" ht="21" customHeight="1" x14ac:dyDescent="0.2">
      <c r="B11" s="170" t="s">
        <v>48</v>
      </c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88"/>
    </row>
    <row r="12" spans="1:30" s="8" customFormat="1" ht="32.25" customHeight="1" x14ac:dyDescent="0.2">
      <c r="B12" s="148" t="s">
        <v>45</v>
      </c>
      <c r="C12" s="148"/>
      <c r="D12" s="148"/>
      <c r="E12" s="148"/>
      <c r="F12" s="187" t="s">
        <v>76</v>
      </c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  <c r="AC12" s="189"/>
    </row>
    <row r="13" spans="1:30" s="8" customFormat="1" ht="17.25" customHeight="1" x14ac:dyDescent="0.2">
      <c r="B13" s="148" t="s">
        <v>46</v>
      </c>
      <c r="C13" s="148"/>
      <c r="D13" s="148"/>
      <c r="E13" s="148"/>
      <c r="F13" s="190" t="s">
        <v>88</v>
      </c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1"/>
      <c r="X13" s="191"/>
      <c r="Y13" s="191"/>
      <c r="Z13" s="191"/>
      <c r="AA13" s="191"/>
      <c r="AB13" s="191"/>
      <c r="AC13" s="192"/>
    </row>
    <row r="14" spans="1:30" s="8" customFormat="1" ht="19.5" customHeight="1" x14ac:dyDescent="0.25">
      <c r="B14" s="201" t="s">
        <v>60</v>
      </c>
      <c r="C14" s="201"/>
      <c r="D14" s="201"/>
      <c r="E14" s="201"/>
      <c r="F14" s="202" t="s">
        <v>111</v>
      </c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4"/>
    </row>
    <row r="15" spans="1:30" ht="21" customHeight="1" x14ac:dyDescent="0.2">
      <c r="B15" s="75"/>
      <c r="C15" s="182" t="s">
        <v>98</v>
      </c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4"/>
    </row>
    <row r="16" spans="1:30" ht="61.5" customHeight="1" x14ac:dyDescent="0.2">
      <c r="B16" s="78" t="s">
        <v>55</v>
      </c>
      <c r="C16" s="193" t="s">
        <v>38</v>
      </c>
      <c r="D16" s="194"/>
      <c r="E16" s="195"/>
      <c r="F16" s="79" t="s">
        <v>39</v>
      </c>
      <c r="G16" s="80" t="s">
        <v>4</v>
      </c>
      <c r="H16" s="81" t="s">
        <v>3</v>
      </c>
      <c r="I16" s="82" t="s">
        <v>40</v>
      </c>
      <c r="J16" s="82" t="s">
        <v>61</v>
      </c>
      <c r="K16" s="126" t="s">
        <v>5</v>
      </c>
      <c r="L16" s="5" t="s">
        <v>113</v>
      </c>
      <c r="M16" s="5" t="s">
        <v>7</v>
      </c>
      <c r="N16" s="5" t="s">
        <v>8</v>
      </c>
      <c r="O16" s="37" t="s">
        <v>63</v>
      </c>
      <c r="P16" s="6" t="s">
        <v>9</v>
      </c>
      <c r="Q16" s="6" t="s">
        <v>10</v>
      </c>
      <c r="R16" s="6" t="s">
        <v>11</v>
      </c>
      <c r="S16" s="6" t="s">
        <v>12</v>
      </c>
      <c r="T16" s="37" t="s">
        <v>64</v>
      </c>
      <c r="U16" s="6" t="s">
        <v>13</v>
      </c>
      <c r="V16" s="6" t="s">
        <v>14</v>
      </c>
      <c r="W16" s="6" t="s">
        <v>15</v>
      </c>
      <c r="X16" s="6" t="s">
        <v>16</v>
      </c>
      <c r="Y16" s="37" t="s">
        <v>65</v>
      </c>
      <c r="Z16" s="76" t="s">
        <v>41</v>
      </c>
      <c r="AA16" s="76" t="s">
        <v>42</v>
      </c>
      <c r="AB16" s="77" t="s">
        <v>99</v>
      </c>
      <c r="AC16" s="76" t="s">
        <v>43</v>
      </c>
    </row>
    <row r="17" spans="2:30" ht="15.75" x14ac:dyDescent="0.2">
      <c r="B17" s="172" t="s">
        <v>17</v>
      </c>
      <c r="C17" s="173"/>
      <c r="D17" s="173"/>
      <c r="E17" s="173"/>
      <c r="F17" s="173"/>
      <c r="G17" s="173"/>
      <c r="H17" s="174"/>
      <c r="I17" s="49">
        <f>SUM(I18+I44+I53+I66)</f>
        <v>3972</v>
      </c>
      <c r="J17" s="49">
        <f>SUM(J18+J44+J53+J66)</f>
        <v>3972</v>
      </c>
      <c r="K17" s="127">
        <f>+K18+K44+K53+K66</f>
        <v>375</v>
      </c>
      <c r="L17" s="49">
        <f>+L18+L44+L53+L66</f>
        <v>0</v>
      </c>
      <c r="M17" s="49">
        <f>+M18+M44+M53+M66</f>
        <v>0</v>
      </c>
      <c r="N17" s="49">
        <f>+N18+N44+N53+N66</f>
        <v>0</v>
      </c>
      <c r="O17" s="49">
        <f t="shared" ref="O17:X17" si="0">SUM(O18+O44+O53+O66)</f>
        <v>375</v>
      </c>
      <c r="P17" s="49">
        <f t="shared" si="0"/>
        <v>0</v>
      </c>
      <c r="Q17" s="49">
        <f t="shared" si="0"/>
        <v>0</v>
      </c>
      <c r="R17" s="49">
        <f t="shared" si="0"/>
        <v>0</v>
      </c>
      <c r="S17" s="49">
        <f t="shared" si="0"/>
        <v>0</v>
      </c>
      <c r="T17" s="49">
        <f t="shared" si="0"/>
        <v>0</v>
      </c>
      <c r="U17" s="49">
        <f t="shared" si="0"/>
        <v>0</v>
      </c>
      <c r="V17" s="49">
        <f t="shared" si="0"/>
        <v>0</v>
      </c>
      <c r="W17" s="49">
        <f t="shared" si="0"/>
        <v>0</v>
      </c>
      <c r="X17" s="49">
        <f t="shared" si="0"/>
        <v>0</v>
      </c>
      <c r="Y17" s="49">
        <f>+Y18+Y53+Y66</f>
        <v>0</v>
      </c>
      <c r="Z17" s="49">
        <f>SUM(Z18+Z44+Z53+Z66)</f>
        <v>373</v>
      </c>
      <c r="AA17" s="97">
        <f>SUM(Z17/J17)</f>
        <v>9.3907351460221555E-2</v>
      </c>
      <c r="AB17" s="96">
        <f>+AB18+AB53+AB66</f>
        <v>51022465</v>
      </c>
      <c r="AC17" s="121" t="s">
        <v>96</v>
      </c>
    </row>
    <row r="18" spans="2:30" ht="54" customHeight="1" x14ac:dyDescent="0.2">
      <c r="B18" s="33">
        <v>1</v>
      </c>
      <c r="C18" s="147" t="s">
        <v>78</v>
      </c>
      <c r="D18" s="147"/>
      <c r="E18" s="147"/>
      <c r="F18" s="66"/>
      <c r="G18" s="66"/>
      <c r="H18" s="66" t="s">
        <v>19</v>
      </c>
      <c r="I18" s="66">
        <f>SUM(I19+I36+I47)</f>
        <v>295</v>
      </c>
      <c r="J18" s="123">
        <f t="shared" ref="J18:O18" si="1">SUM(J19+J36+J47)</f>
        <v>295</v>
      </c>
      <c r="K18" s="128">
        <f>+K19+K36+K47</f>
        <v>2</v>
      </c>
      <c r="L18" s="125">
        <f t="shared" ref="L18:N18" si="2">+L19+L36+L47</f>
        <v>0</v>
      </c>
      <c r="M18" s="125">
        <f t="shared" si="2"/>
        <v>0</v>
      </c>
      <c r="N18" s="125">
        <f t="shared" si="2"/>
        <v>0</v>
      </c>
      <c r="O18" s="12">
        <f t="shared" si="1"/>
        <v>2</v>
      </c>
      <c r="P18" s="105"/>
      <c r="Q18" s="109"/>
      <c r="R18" s="110"/>
      <c r="S18" s="111"/>
      <c r="T18" s="12">
        <f>SUM(P18:S18)</f>
        <v>0</v>
      </c>
      <c r="U18" s="112"/>
      <c r="V18" s="115"/>
      <c r="W18" s="117"/>
      <c r="X18" s="119"/>
      <c r="Y18" s="12">
        <f>SUM(U18:X18)</f>
        <v>0</v>
      </c>
      <c r="Z18" s="12">
        <v>0</v>
      </c>
      <c r="AA18" s="40">
        <f t="shared" ref="AA18:AA26" si="3">SUM(Z18/J18)</f>
        <v>0</v>
      </c>
      <c r="AB18" s="7">
        <v>20869843</v>
      </c>
      <c r="AC18" s="120" t="s">
        <v>105</v>
      </c>
      <c r="AD18" s="54">
        <f>SUM(AD19+AD36+AD47)</f>
        <v>57</v>
      </c>
    </row>
    <row r="19" spans="2:30" ht="51.75" customHeight="1" x14ac:dyDescent="0.2">
      <c r="B19" s="38"/>
      <c r="C19" s="34"/>
      <c r="D19" s="42"/>
      <c r="E19" s="35"/>
      <c r="F19" s="18" t="s">
        <v>123</v>
      </c>
      <c r="G19" s="23"/>
      <c r="H19" s="32" t="s">
        <v>19</v>
      </c>
      <c r="I19" s="70">
        <v>67</v>
      </c>
      <c r="J19" s="70">
        <f>+J20+J29</f>
        <v>67</v>
      </c>
      <c r="K19" s="129">
        <f>+K20+K29</f>
        <v>2</v>
      </c>
      <c r="L19" s="19">
        <f t="shared" ref="L19:N19" si="4">+L20+L29</f>
        <v>0</v>
      </c>
      <c r="M19" s="19">
        <f t="shared" si="4"/>
        <v>0</v>
      </c>
      <c r="N19" s="19">
        <f t="shared" si="4"/>
        <v>0</v>
      </c>
      <c r="O19" s="12">
        <f t="shared" ref="O19:O26" si="5">SUM(K19:N19)</f>
        <v>2</v>
      </c>
      <c r="P19" s="12"/>
      <c r="Q19" s="12"/>
      <c r="R19" s="10"/>
      <c r="S19" s="10"/>
      <c r="T19" s="12">
        <f t="shared" ref="T19:T26" si="6">SUM(P19:S19)</f>
        <v>0</v>
      </c>
      <c r="U19" s="12"/>
      <c r="V19" s="12"/>
      <c r="W19" s="12"/>
      <c r="X19" s="10"/>
      <c r="Y19" s="12">
        <f t="shared" ref="Y19:Y27" si="7">SUM(U19:X19)</f>
        <v>0</v>
      </c>
      <c r="Z19" s="12">
        <f t="shared" ref="Z19:Z25" si="8">SUM(O19+T19+Y19)</f>
        <v>2</v>
      </c>
      <c r="AA19" s="40">
        <f t="shared" si="3"/>
        <v>2.9850746268656716E-2</v>
      </c>
      <c r="AB19" s="30"/>
      <c r="AC19" s="17"/>
      <c r="AD19" s="54">
        <f>8+7+6+3</f>
        <v>24</v>
      </c>
    </row>
    <row r="20" spans="2:30" ht="15.75" customHeight="1" x14ac:dyDescent="0.2">
      <c r="B20" s="39"/>
      <c r="C20" s="146"/>
      <c r="D20" s="146"/>
      <c r="E20" s="146"/>
      <c r="F20" s="4"/>
      <c r="G20" s="28" t="s">
        <v>66</v>
      </c>
      <c r="H20" s="24"/>
      <c r="I20" s="22">
        <f>SUM(I26:I27)</f>
        <v>20</v>
      </c>
      <c r="J20" s="19">
        <f>+J26+J27</f>
        <v>20</v>
      </c>
      <c r="K20" s="130">
        <f>+SUM(K26:K27)</f>
        <v>1</v>
      </c>
      <c r="L20" s="10">
        <f t="shared" ref="L20:N20" si="9">+SUM(L26:L27)</f>
        <v>0</v>
      </c>
      <c r="M20" s="10">
        <f t="shared" si="9"/>
        <v>0</v>
      </c>
      <c r="N20" s="10">
        <f t="shared" si="9"/>
        <v>0</v>
      </c>
      <c r="O20" s="12">
        <f t="shared" si="5"/>
        <v>1</v>
      </c>
      <c r="P20" s="10"/>
      <c r="Q20" s="10"/>
      <c r="R20" s="10"/>
      <c r="S20" s="10"/>
      <c r="T20" s="12">
        <f t="shared" si="6"/>
        <v>0</v>
      </c>
      <c r="U20" s="10"/>
      <c r="V20" s="100"/>
      <c r="W20" s="100"/>
      <c r="X20" s="100"/>
      <c r="Y20" s="12">
        <f t="shared" si="7"/>
        <v>0</v>
      </c>
      <c r="Z20" s="12">
        <v>0</v>
      </c>
      <c r="AA20" s="40">
        <f t="shared" si="3"/>
        <v>0</v>
      </c>
      <c r="AB20" s="47"/>
      <c r="AC20" s="17"/>
    </row>
    <row r="21" spans="2:30" ht="27" hidden="1" customHeight="1" x14ac:dyDescent="0.2">
      <c r="B21" s="39"/>
      <c r="C21" s="146"/>
      <c r="D21" s="146"/>
      <c r="E21" s="146"/>
      <c r="F21" s="29"/>
      <c r="G21" s="13" t="s">
        <v>23</v>
      </c>
      <c r="H21" s="24" t="s">
        <v>18</v>
      </c>
      <c r="I21" s="23">
        <v>4</v>
      </c>
      <c r="J21" s="23">
        <v>0</v>
      </c>
      <c r="K21" s="131"/>
      <c r="L21" s="14"/>
      <c r="M21" s="14"/>
      <c r="N21" s="14"/>
      <c r="O21" s="11">
        <f t="shared" si="5"/>
        <v>0</v>
      </c>
      <c r="P21" s="14"/>
      <c r="Q21" s="14"/>
      <c r="R21" s="14"/>
      <c r="S21" s="14"/>
      <c r="T21" s="11">
        <f t="shared" si="6"/>
        <v>0</v>
      </c>
      <c r="U21" s="14"/>
      <c r="V21" s="100"/>
      <c r="W21" s="100"/>
      <c r="X21" s="100"/>
      <c r="Y21" s="11">
        <f t="shared" si="7"/>
        <v>0</v>
      </c>
      <c r="Z21" s="11">
        <f t="shared" si="8"/>
        <v>0</v>
      </c>
      <c r="AA21" s="62" t="e">
        <f t="shared" si="3"/>
        <v>#DIV/0!</v>
      </c>
      <c r="AB21" s="17"/>
      <c r="AC21" s="17"/>
    </row>
    <row r="22" spans="2:30" ht="52.5" hidden="1" customHeight="1" x14ac:dyDescent="0.2">
      <c r="B22" s="4"/>
      <c r="C22" s="146"/>
      <c r="D22" s="146"/>
      <c r="E22" s="146"/>
      <c r="F22" s="29"/>
      <c r="G22" s="13" t="s">
        <v>24</v>
      </c>
      <c r="H22" s="24" t="s">
        <v>18</v>
      </c>
      <c r="I22" s="23">
        <v>3</v>
      </c>
      <c r="J22" s="23">
        <v>0</v>
      </c>
      <c r="K22" s="131"/>
      <c r="L22" s="14"/>
      <c r="M22" s="14"/>
      <c r="N22" s="14"/>
      <c r="O22" s="11">
        <f t="shared" si="5"/>
        <v>0</v>
      </c>
      <c r="P22" s="14"/>
      <c r="Q22" s="14"/>
      <c r="R22" s="14"/>
      <c r="S22" s="14"/>
      <c r="T22" s="11">
        <f t="shared" si="6"/>
        <v>0</v>
      </c>
      <c r="U22" s="14"/>
      <c r="V22" s="100"/>
      <c r="W22" s="100"/>
      <c r="X22" s="100"/>
      <c r="Y22" s="11">
        <f t="shared" si="7"/>
        <v>0</v>
      </c>
      <c r="Z22" s="11">
        <f t="shared" si="8"/>
        <v>0</v>
      </c>
      <c r="AA22" s="62" t="e">
        <f t="shared" si="3"/>
        <v>#DIV/0!</v>
      </c>
      <c r="AB22" s="17"/>
      <c r="AC22" s="17"/>
    </row>
    <row r="23" spans="2:30" ht="25.5" hidden="1" customHeight="1" x14ac:dyDescent="0.2">
      <c r="B23" s="4"/>
      <c r="C23" s="146"/>
      <c r="D23" s="146"/>
      <c r="E23" s="146"/>
      <c r="F23" s="29"/>
      <c r="G23" s="13" t="s">
        <v>25</v>
      </c>
      <c r="H23" s="24" t="s">
        <v>18</v>
      </c>
      <c r="I23" s="23">
        <v>3</v>
      </c>
      <c r="J23" s="23">
        <v>0</v>
      </c>
      <c r="K23" s="131"/>
      <c r="L23" s="14"/>
      <c r="M23" s="14"/>
      <c r="N23" s="14"/>
      <c r="O23" s="11">
        <f t="shared" si="5"/>
        <v>0</v>
      </c>
      <c r="P23" s="14"/>
      <c r="Q23" s="14"/>
      <c r="R23" s="14"/>
      <c r="S23" s="14"/>
      <c r="T23" s="11">
        <f t="shared" si="6"/>
        <v>0</v>
      </c>
      <c r="U23" s="14"/>
      <c r="V23" s="100"/>
      <c r="W23" s="100"/>
      <c r="X23" s="100"/>
      <c r="Y23" s="11">
        <f t="shared" si="7"/>
        <v>0</v>
      </c>
      <c r="Z23" s="11">
        <f t="shared" si="8"/>
        <v>0</v>
      </c>
      <c r="AA23" s="62" t="e">
        <f t="shared" si="3"/>
        <v>#DIV/0!</v>
      </c>
      <c r="AB23" s="17"/>
      <c r="AC23" s="17"/>
    </row>
    <row r="24" spans="2:30" ht="25.5" hidden="1" customHeight="1" x14ac:dyDescent="0.2">
      <c r="B24" s="4"/>
      <c r="C24" s="146"/>
      <c r="D24" s="146"/>
      <c r="E24" s="146"/>
      <c r="F24" s="29"/>
      <c r="G24" s="13" t="s">
        <v>26</v>
      </c>
      <c r="H24" s="24" t="s">
        <v>18</v>
      </c>
      <c r="I24" s="23">
        <v>2</v>
      </c>
      <c r="J24" s="23">
        <v>0</v>
      </c>
      <c r="K24" s="131"/>
      <c r="L24" s="14"/>
      <c r="M24" s="14"/>
      <c r="N24" s="14"/>
      <c r="O24" s="11">
        <f t="shared" si="5"/>
        <v>0</v>
      </c>
      <c r="P24" s="14"/>
      <c r="Q24" s="14"/>
      <c r="R24" s="14"/>
      <c r="S24" s="14"/>
      <c r="T24" s="11">
        <f t="shared" si="6"/>
        <v>0</v>
      </c>
      <c r="U24" s="14"/>
      <c r="V24" s="100"/>
      <c r="W24" s="100"/>
      <c r="X24" s="100"/>
      <c r="Y24" s="11">
        <f t="shared" si="7"/>
        <v>0</v>
      </c>
      <c r="Z24" s="11">
        <f t="shared" si="8"/>
        <v>0</v>
      </c>
      <c r="AA24" s="62" t="e">
        <f t="shared" si="3"/>
        <v>#DIV/0!</v>
      </c>
      <c r="AB24" s="17"/>
      <c r="AC24" s="17"/>
    </row>
    <row r="25" spans="2:30" ht="25.5" hidden="1" customHeight="1" x14ac:dyDescent="0.2">
      <c r="B25" s="4"/>
      <c r="C25" s="146"/>
      <c r="D25" s="146"/>
      <c r="E25" s="146"/>
      <c r="F25" s="29"/>
      <c r="G25" s="13" t="s">
        <v>27</v>
      </c>
      <c r="H25" s="24" t="s">
        <v>19</v>
      </c>
      <c r="I25" s="23">
        <v>2</v>
      </c>
      <c r="J25" s="23">
        <v>0</v>
      </c>
      <c r="K25" s="131"/>
      <c r="L25" s="14"/>
      <c r="M25" s="14"/>
      <c r="N25" s="14"/>
      <c r="O25" s="11">
        <f t="shared" si="5"/>
        <v>0</v>
      </c>
      <c r="P25" s="14"/>
      <c r="Q25" s="14"/>
      <c r="R25" s="14"/>
      <c r="S25" s="14"/>
      <c r="T25" s="11">
        <f t="shared" si="6"/>
        <v>0</v>
      </c>
      <c r="U25" s="14"/>
      <c r="V25" s="100"/>
      <c r="W25" s="100"/>
      <c r="X25" s="100"/>
      <c r="Y25" s="11">
        <f t="shared" si="7"/>
        <v>0</v>
      </c>
      <c r="Z25" s="11">
        <f t="shared" si="8"/>
        <v>0</v>
      </c>
      <c r="AA25" s="62" t="e">
        <f t="shared" si="3"/>
        <v>#DIV/0!</v>
      </c>
      <c r="AB25" s="17"/>
      <c r="AC25" s="17"/>
    </row>
    <row r="26" spans="2:30" ht="77.25" customHeight="1" x14ac:dyDescent="0.2">
      <c r="B26" s="4"/>
      <c r="C26" s="146"/>
      <c r="D26" s="146"/>
      <c r="E26" s="146"/>
      <c r="F26" s="29"/>
      <c r="G26" s="58" t="s">
        <v>67</v>
      </c>
      <c r="H26" s="24" t="s">
        <v>19</v>
      </c>
      <c r="I26" s="59">
        <v>12</v>
      </c>
      <c r="J26" s="41">
        <v>12</v>
      </c>
      <c r="K26" s="131">
        <v>1</v>
      </c>
      <c r="L26" s="14"/>
      <c r="M26" s="14"/>
      <c r="N26" s="100"/>
      <c r="O26" s="11">
        <f t="shared" si="5"/>
        <v>1</v>
      </c>
      <c r="P26" s="14"/>
      <c r="Q26" s="14"/>
      <c r="R26" s="14"/>
      <c r="S26" s="100"/>
      <c r="T26" s="11">
        <f t="shared" si="6"/>
        <v>0</v>
      </c>
      <c r="U26" s="14"/>
      <c r="V26" s="100"/>
      <c r="W26" s="100"/>
      <c r="X26" s="100"/>
      <c r="Y26" s="11">
        <f t="shared" si="7"/>
        <v>0</v>
      </c>
      <c r="Z26" s="11">
        <f>SUM(O26+T26+Y26)</f>
        <v>1</v>
      </c>
      <c r="AA26" s="62">
        <f t="shared" si="3"/>
        <v>8.3333333333333329E-2</v>
      </c>
      <c r="AB26" s="116"/>
      <c r="AC26" s="17" t="s">
        <v>112</v>
      </c>
    </row>
    <row r="27" spans="2:30" ht="40.5" customHeight="1" x14ac:dyDescent="0.2">
      <c r="B27" s="91"/>
      <c r="C27" s="205"/>
      <c r="D27" s="205"/>
      <c r="E27" s="205"/>
      <c r="F27" s="92"/>
      <c r="G27" s="58" t="s">
        <v>68</v>
      </c>
      <c r="H27" s="27" t="s">
        <v>19</v>
      </c>
      <c r="I27" s="74">
        <v>8</v>
      </c>
      <c r="J27" s="124">
        <v>8</v>
      </c>
      <c r="K27" s="132">
        <v>0</v>
      </c>
      <c r="L27" s="14"/>
      <c r="M27" s="100"/>
      <c r="N27" s="14"/>
      <c r="O27" s="93">
        <f>SUM(K27:N27)</f>
        <v>0</v>
      </c>
      <c r="P27" s="14"/>
      <c r="Q27" s="100"/>
      <c r="R27" s="100"/>
      <c r="S27" s="14"/>
      <c r="T27" s="93">
        <f>SUM(P27:S27)</f>
        <v>0</v>
      </c>
      <c r="U27" s="100"/>
      <c r="V27" s="100"/>
      <c r="W27" s="100"/>
      <c r="X27" s="100"/>
      <c r="Y27" s="93">
        <f t="shared" si="7"/>
        <v>0</v>
      </c>
      <c r="Z27" s="93">
        <f>SUM(O27+T27+Y27)</f>
        <v>0</v>
      </c>
      <c r="AA27" s="62">
        <f>SUM(Z27/J27)</f>
        <v>0</v>
      </c>
      <c r="AB27" s="113"/>
      <c r="AC27" s="17"/>
    </row>
    <row r="28" spans="2:30" ht="11.25" customHeight="1" x14ac:dyDescent="0.2">
      <c r="B28" s="177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94"/>
    </row>
    <row r="29" spans="2:30" ht="32.25" customHeight="1" x14ac:dyDescent="0.2">
      <c r="B29" s="4"/>
      <c r="C29" s="146"/>
      <c r="D29" s="146"/>
      <c r="E29" s="146"/>
      <c r="F29" s="36"/>
      <c r="G29" s="28" t="s">
        <v>28</v>
      </c>
      <c r="H29" s="28"/>
      <c r="I29" s="65">
        <v>47</v>
      </c>
      <c r="J29" s="123">
        <f>+J30+J31+J32</f>
        <v>47</v>
      </c>
      <c r="K29" s="130">
        <f>+SUM(K30:K32)</f>
        <v>1</v>
      </c>
      <c r="L29" s="10">
        <f t="shared" ref="L29:N29" si="10">+SUM(L30:L32)</f>
        <v>0</v>
      </c>
      <c r="M29" s="10">
        <f t="shared" si="10"/>
        <v>0</v>
      </c>
      <c r="N29" s="10">
        <f t="shared" si="10"/>
        <v>0</v>
      </c>
      <c r="O29" s="12">
        <f>SUM(K29:N29)</f>
        <v>1</v>
      </c>
      <c r="P29" s="26"/>
      <c r="Q29" s="26"/>
      <c r="R29" s="26"/>
      <c r="S29" s="26"/>
      <c r="T29" s="12">
        <f>SUM(P29:S29)</f>
        <v>0</v>
      </c>
      <c r="U29" s="10"/>
      <c r="V29" s="10"/>
      <c r="W29" s="10"/>
      <c r="X29" s="10"/>
      <c r="Y29" s="12">
        <f>SUM(U29:X29)</f>
        <v>0</v>
      </c>
      <c r="Z29" s="12">
        <f>SUM(O29+T29+Y29)</f>
        <v>1</v>
      </c>
      <c r="AA29" s="40">
        <f>SUM(Z29/J29)</f>
        <v>2.1276595744680851E-2</v>
      </c>
      <c r="AB29" s="17"/>
      <c r="AC29" s="17"/>
    </row>
    <row r="30" spans="2:30" ht="90.75" customHeight="1" x14ac:dyDescent="0.2">
      <c r="B30" s="4"/>
      <c r="C30" s="146"/>
      <c r="D30" s="146"/>
      <c r="E30" s="146"/>
      <c r="F30" s="36"/>
      <c r="G30" s="58" t="s">
        <v>106</v>
      </c>
      <c r="H30" s="14" t="s">
        <v>18</v>
      </c>
      <c r="I30" s="59">
        <v>30</v>
      </c>
      <c r="J30" s="59">
        <v>30</v>
      </c>
      <c r="K30" s="131">
        <v>1</v>
      </c>
      <c r="L30" s="14"/>
      <c r="M30" s="14"/>
      <c r="N30" s="14"/>
      <c r="O30" s="11">
        <f>SUM(K30:N30)</f>
        <v>1</v>
      </c>
      <c r="P30" s="14"/>
      <c r="Q30" s="14"/>
      <c r="R30" s="14"/>
      <c r="S30" s="14"/>
      <c r="T30" s="11">
        <f>SUM(P30:S30)</f>
        <v>0</v>
      </c>
      <c r="U30" s="14"/>
      <c r="V30" s="14"/>
      <c r="W30" s="14"/>
      <c r="X30" s="14"/>
      <c r="Y30" s="11">
        <f>SUM(U30:X30)</f>
        <v>0</v>
      </c>
      <c r="Z30" s="11">
        <f>SUM(O30+T30+Y30)</f>
        <v>1</v>
      </c>
      <c r="AA30" s="62">
        <f>SUM(Z30/J30)</f>
        <v>3.3333333333333333E-2</v>
      </c>
      <c r="AB30" s="116"/>
      <c r="AC30" s="144" t="s">
        <v>122</v>
      </c>
    </row>
    <row r="31" spans="2:30" ht="56.25" customHeight="1" x14ac:dyDescent="0.2">
      <c r="B31" s="4"/>
      <c r="C31" s="146"/>
      <c r="D31" s="146"/>
      <c r="E31" s="146"/>
      <c r="F31" s="36"/>
      <c r="G31" s="58" t="s">
        <v>89</v>
      </c>
      <c r="H31" s="14" t="s">
        <v>18</v>
      </c>
      <c r="I31" s="68">
        <v>10</v>
      </c>
      <c r="J31" s="68">
        <v>10</v>
      </c>
      <c r="K31" s="131">
        <v>0</v>
      </c>
      <c r="L31" s="14"/>
      <c r="M31" s="100"/>
      <c r="N31" s="14"/>
      <c r="O31" s="11">
        <f>SUM(K31:N31)</f>
        <v>0</v>
      </c>
      <c r="P31" s="14"/>
      <c r="Q31" s="100"/>
      <c r="R31" s="100"/>
      <c r="S31" s="14"/>
      <c r="T31" s="11">
        <f>SUM(P31:S31)</f>
        <v>0</v>
      </c>
      <c r="U31" s="100"/>
      <c r="V31" s="100"/>
      <c r="W31" s="100"/>
      <c r="X31" s="100"/>
      <c r="Y31" s="11">
        <f>SUM(U31:X31)</f>
        <v>0</v>
      </c>
      <c r="Z31" s="11">
        <f>SUM(O31+T31+Y31)</f>
        <v>0</v>
      </c>
      <c r="AA31" s="62">
        <f>SUM(Z31/J31)</f>
        <v>0</v>
      </c>
      <c r="AB31" s="113"/>
      <c r="AC31" s="113"/>
    </row>
    <row r="32" spans="2:30" ht="42.75" customHeight="1" x14ac:dyDescent="0.2">
      <c r="B32" s="4"/>
      <c r="C32" s="146"/>
      <c r="D32" s="146"/>
      <c r="E32" s="146"/>
      <c r="F32" s="36"/>
      <c r="G32" s="58" t="s">
        <v>69</v>
      </c>
      <c r="H32" s="14" t="s">
        <v>18</v>
      </c>
      <c r="I32" s="59">
        <v>7</v>
      </c>
      <c r="J32" s="59">
        <v>7</v>
      </c>
      <c r="K32" s="131">
        <v>0</v>
      </c>
      <c r="L32" s="14"/>
      <c r="M32" s="14"/>
      <c r="N32" s="100"/>
      <c r="O32" s="11">
        <f>SUM(K32:N32)</f>
        <v>0</v>
      </c>
      <c r="P32" s="14"/>
      <c r="Q32" s="100"/>
      <c r="R32" s="100"/>
      <c r="S32" s="14"/>
      <c r="T32" s="11">
        <f>SUM(P32:S32)</f>
        <v>0</v>
      </c>
      <c r="U32" s="100"/>
      <c r="V32" s="100"/>
      <c r="W32" s="100"/>
      <c r="X32" s="100"/>
      <c r="Y32" s="11">
        <f>SUM(U32:X32)</f>
        <v>0</v>
      </c>
      <c r="Z32" s="11">
        <f>SUM(O32+T32+Y32)</f>
        <v>0</v>
      </c>
      <c r="AA32" s="62">
        <f>SUM(Z32/J32)</f>
        <v>0</v>
      </c>
      <c r="AB32" s="113"/>
      <c r="AC32" s="113"/>
    </row>
    <row r="33" spans="2:30" ht="50.25" hidden="1" customHeight="1" x14ac:dyDescent="0.2">
      <c r="B33" s="4"/>
      <c r="C33" s="198"/>
      <c r="D33" s="199"/>
      <c r="E33" s="200"/>
      <c r="F33" s="36"/>
      <c r="G33" s="58" t="s">
        <v>77</v>
      </c>
      <c r="H33" s="14" t="s">
        <v>18</v>
      </c>
      <c r="I33" s="59">
        <v>0</v>
      </c>
      <c r="J33" s="59"/>
      <c r="K33" s="131">
        <v>0</v>
      </c>
      <c r="L33" s="14"/>
      <c r="M33" s="14"/>
      <c r="N33" s="14"/>
      <c r="O33" s="11">
        <f>SUM(K33:N33)</f>
        <v>0</v>
      </c>
      <c r="P33" s="14"/>
      <c r="Q33" s="14"/>
      <c r="R33" s="14"/>
      <c r="S33" s="14"/>
      <c r="T33" s="11">
        <f>SUM(P33:S33)</f>
        <v>0</v>
      </c>
      <c r="U33" s="14"/>
      <c r="V33" s="14"/>
      <c r="W33" s="14"/>
      <c r="X33" s="14"/>
      <c r="Y33" s="11">
        <f>SUM(U33:X33)</f>
        <v>0</v>
      </c>
      <c r="Z33" s="11">
        <f>SUM(O33+T33+Y33)</f>
        <v>0</v>
      </c>
      <c r="AA33" s="62" t="e">
        <f>SUM(Z33/J33)</f>
        <v>#DIV/0!</v>
      </c>
      <c r="AB33" s="17"/>
      <c r="AC33" s="63"/>
    </row>
    <row r="34" spans="2:30" ht="18" customHeight="1" x14ac:dyDescent="0.2">
      <c r="B34" s="170" t="s">
        <v>52</v>
      </c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88"/>
    </row>
    <row r="35" spans="2:30" ht="31.5" customHeight="1" x14ac:dyDescent="0.2">
      <c r="B35" s="149" t="s">
        <v>45</v>
      </c>
      <c r="C35" s="150"/>
      <c r="D35" s="179" t="s">
        <v>53</v>
      </c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1"/>
    </row>
    <row r="36" spans="2:30" ht="81" customHeight="1" x14ac:dyDescent="0.2">
      <c r="B36" s="4"/>
      <c r="C36" s="146"/>
      <c r="D36" s="146"/>
      <c r="E36" s="146"/>
      <c r="F36" s="58" t="s">
        <v>79</v>
      </c>
      <c r="G36" s="71"/>
      <c r="H36" s="10" t="s">
        <v>19</v>
      </c>
      <c r="I36" s="16">
        <v>216</v>
      </c>
      <c r="J36" s="122">
        <f>+J37+J38+J39+J40+J41+J42</f>
        <v>216</v>
      </c>
      <c r="K36" s="133">
        <f>+SUM(K37:K42)</f>
        <v>0</v>
      </c>
      <c r="L36" s="95">
        <f t="shared" ref="L36:N36" si="11">+SUM(L37:L42)</f>
        <v>0</v>
      </c>
      <c r="M36" s="95">
        <f t="shared" si="11"/>
        <v>0</v>
      </c>
      <c r="N36" s="95">
        <f t="shared" si="11"/>
        <v>0</v>
      </c>
      <c r="O36" s="12">
        <f>SUM(K36:N36)</f>
        <v>0</v>
      </c>
      <c r="P36" s="10"/>
      <c r="Q36" s="10"/>
      <c r="R36" s="10"/>
      <c r="S36" s="10"/>
      <c r="T36" s="12">
        <f>SUM(P36:S36)</f>
        <v>0</v>
      </c>
      <c r="U36" s="114"/>
      <c r="V36" s="10"/>
      <c r="W36" s="10"/>
      <c r="X36" s="10"/>
      <c r="Y36" s="98">
        <f>SUM(Y37:Y42)</f>
        <v>0</v>
      </c>
      <c r="Z36" s="12">
        <f>SUM(O36+T36+Y36)</f>
        <v>0</v>
      </c>
      <c r="AA36" s="40">
        <f>SUM(Z36/J36)</f>
        <v>0</v>
      </c>
      <c r="AB36" s="7"/>
      <c r="AC36" s="7"/>
      <c r="AD36" s="54">
        <f>9+8+9+7</f>
        <v>33</v>
      </c>
    </row>
    <row r="37" spans="2:30" ht="48" customHeight="1" x14ac:dyDescent="0.2">
      <c r="B37" s="4"/>
      <c r="C37" s="146"/>
      <c r="D37" s="146"/>
      <c r="E37" s="146"/>
      <c r="F37" s="72"/>
      <c r="G37" s="58" t="s">
        <v>29</v>
      </c>
      <c r="H37" s="14" t="s">
        <v>19</v>
      </c>
      <c r="I37" s="59">
        <v>24</v>
      </c>
      <c r="J37" s="59">
        <v>24</v>
      </c>
      <c r="K37" s="134">
        <v>0</v>
      </c>
      <c r="L37" s="14"/>
      <c r="M37" s="14"/>
      <c r="N37" s="14"/>
      <c r="O37" s="11">
        <f t="shared" ref="O37:O42" si="12">SUM(K37:N37)</f>
        <v>0</v>
      </c>
      <c r="P37" s="14"/>
      <c r="Q37" s="14"/>
      <c r="R37" s="14"/>
      <c r="S37" s="100"/>
      <c r="T37" s="11">
        <f t="shared" ref="T37:T42" si="13">SUM(P37:S37)</f>
        <v>0</v>
      </c>
      <c r="U37" s="14"/>
      <c r="V37" s="14"/>
      <c r="W37" s="14"/>
      <c r="X37" s="14"/>
      <c r="Y37" s="11">
        <f t="shared" ref="Y37:Y42" si="14">SUM(U37:X37)</f>
        <v>0</v>
      </c>
      <c r="Z37" s="11">
        <f t="shared" ref="Z37:Z42" si="15">SUM(O37+T37+Y37)</f>
        <v>0</v>
      </c>
      <c r="AA37" s="62">
        <f t="shared" ref="AA37:AA42" si="16">SUM(Z37/J37)</f>
        <v>0</v>
      </c>
      <c r="AB37" s="17"/>
      <c r="AC37" s="17"/>
    </row>
    <row r="38" spans="2:30" ht="53.25" customHeight="1" x14ac:dyDescent="0.2">
      <c r="B38" s="4"/>
      <c r="C38" s="146"/>
      <c r="D38" s="146"/>
      <c r="E38" s="146"/>
      <c r="F38" s="72"/>
      <c r="G38" s="58" t="s">
        <v>30</v>
      </c>
      <c r="H38" s="14" t="s">
        <v>19</v>
      </c>
      <c r="I38" s="59">
        <v>3</v>
      </c>
      <c r="J38" s="59">
        <v>3</v>
      </c>
      <c r="K38" s="134">
        <v>0</v>
      </c>
      <c r="L38" s="100"/>
      <c r="M38" s="14"/>
      <c r="N38" s="100"/>
      <c r="O38" s="11">
        <f t="shared" si="12"/>
        <v>0</v>
      </c>
      <c r="P38" s="100"/>
      <c r="Q38" s="14"/>
      <c r="R38" s="100"/>
      <c r="S38" s="100"/>
      <c r="T38" s="11">
        <f t="shared" si="13"/>
        <v>0</v>
      </c>
      <c r="U38" s="99"/>
      <c r="V38" s="14"/>
      <c r="W38" s="14"/>
      <c r="X38" s="99"/>
      <c r="Y38" s="11">
        <f t="shared" si="14"/>
        <v>0</v>
      </c>
      <c r="Z38" s="11">
        <f t="shared" si="15"/>
        <v>0</v>
      </c>
      <c r="AA38" s="62">
        <f t="shared" si="16"/>
        <v>0</v>
      </c>
      <c r="AB38" s="17"/>
      <c r="AC38" s="17"/>
    </row>
    <row r="39" spans="2:30" ht="53.25" customHeight="1" x14ac:dyDescent="0.2">
      <c r="B39" s="4"/>
      <c r="C39" s="146"/>
      <c r="D39" s="146"/>
      <c r="E39" s="146"/>
      <c r="F39" s="72"/>
      <c r="G39" s="58" t="s">
        <v>31</v>
      </c>
      <c r="H39" s="14" t="s">
        <v>19</v>
      </c>
      <c r="I39" s="59">
        <v>150</v>
      </c>
      <c r="J39" s="59">
        <v>150</v>
      </c>
      <c r="K39" s="134">
        <v>0</v>
      </c>
      <c r="L39" s="14"/>
      <c r="M39" s="14"/>
      <c r="N39" s="14"/>
      <c r="O39" s="11">
        <f t="shared" si="12"/>
        <v>0</v>
      </c>
      <c r="P39" s="14"/>
      <c r="Q39" s="14"/>
      <c r="R39" s="14"/>
      <c r="S39" s="100"/>
      <c r="T39" s="11">
        <f t="shared" si="13"/>
        <v>0</v>
      </c>
      <c r="U39" s="14"/>
      <c r="V39" s="14"/>
      <c r="W39" s="14"/>
      <c r="X39" s="14"/>
      <c r="Y39" s="11">
        <f t="shared" si="14"/>
        <v>0</v>
      </c>
      <c r="Z39" s="11">
        <f t="shared" si="15"/>
        <v>0</v>
      </c>
      <c r="AA39" s="62">
        <f t="shared" si="16"/>
        <v>0</v>
      </c>
      <c r="AB39" s="17"/>
      <c r="AC39" s="17"/>
    </row>
    <row r="40" spans="2:30" ht="66.75" customHeight="1" x14ac:dyDescent="0.2">
      <c r="B40" s="4"/>
      <c r="C40" s="146"/>
      <c r="D40" s="146"/>
      <c r="E40" s="146"/>
      <c r="F40" s="72"/>
      <c r="G40" s="58" t="s">
        <v>32</v>
      </c>
      <c r="H40" s="14" t="s">
        <v>19</v>
      </c>
      <c r="I40" s="59">
        <v>15</v>
      </c>
      <c r="J40" s="59">
        <v>15</v>
      </c>
      <c r="K40" s="134">
        <v>0</v>
      </c>
      <c r="L40" s="14"/>
      <c r="M40" s="14"/>
      <c r="N40" s="14"/>
      <c r="O40" s="11">
        <f t="shared" si="12"/>
        <v>0</v>
      </c>
      <c r="P40" s="100"/>
      <c r="Q40" s="14"/>
      <c r="R40" s="14"/>
      <c r="S40" s="14"/>
      <c r="T40" s="11">
        <f t="shared" si="13"/>
        <v>0</v>
      </c>
      <c r="U40" s="99"/>
      <c r="V40" s="14"/>
      <c r="W40" s="14"/>
      <c r="X40" s="14"/>
      <c r="Y40" s="11">
        <f t="shared" si="14"/>
        <v>0</v>
      </c>
      <c r="Z40" s="11">
        <f t="shared" si="15"/>
        <v>0</v>
      </c>
      <c r="AA40" s="62">
        <f t="shared" si="16"/>
        <v>0</v>
      </c>
      <c r="AB40" s="17"/>
      <c r="AC40" s="43"/>
    </row>
    <row r="41" spans="2:30" ht="42.75" customHeight="1" x14ac:dyDescent="0.2">
      <c r="B41" s="4"/>
      <c r="C41" s="146"/>
      <c r="D41" s="146"/>
      <c r="E41" s="146"/>
      <c r="F41" s="72"/>
      <c r="G41" s="58" t="s">
        <v>33</v>
      </c>
      <c r="H41" s="14" t="s">
        <v>19</v>
      </c>
      <c r="I41" s="59">
        <v>9</v>
      </c>
      <c r="J41" s="59">
        <v>9</v>
      </c>
      <c r="K41" s="134">
        <v>0</v>
      </c>
      <c r="L41" s="14"/>
      <c r="M41" s="14"/>
      <c r="N41" s="14"/>
      <c r="O41" s="11">
        <f t="shared" si="12"/>
        <v>0</v>
      </c>
      <c r="P41" s="100"/>
      <c r="Q41" s="14"/>
      <c r="R41" s="14"/>
      <c r="S41" s="14"/>
      <c r="T41" s="11">
        <f t="shared" si="13"/>
        <v>0</v>
      </c>
      <c r="U41" s="99"/>
      <c r="V41" s="14"/>
      <c r="W41" s="14"/>
      <c r="X41" s="14"/>
      <c r="Y41" s="11">
        <f t="shared" si="14"/>
        <v>0</v>
      </c>
      <c r="Z41" s="11">
        <f t="shared" si="15"/>
        <v>0</v>
      </c>
      <c r="AA41" s="62">
        <f t="shared" si="16"/>
        <v>0</v>
      </c>
      <c r="AB41" s="17"/>
      <c r="AC41" s="85"/>
    </row>
    <row r="42" spans="2:30" ht="39.75" customHeight="1" x14ac:dyDescent="0.2">
      <c r="B42" s="4"/>
      <c r="C42" s="146"/>
      <c r="D42" s="146"/>
      <c r="E42" s="146"/>
      <c r="F42" s="72"/>
      <c r="G42" s="58" t="s">
        <v>70</v>
      </c>
      <c r="H42" s="14" t="s">
        <v>19</v>
      </c>
      <c r="I42" s="59">
        <v>15</v>
      </c>
      <c r="J42" s="59">
        <v>15</v>
      </c>
      <c r="K42" s="134">
        <v>0</v>
      </c>
      <c r="L42" s="14"/>
      <c r="M42" s="100"/>
      <c r="N42" s="100"/>
      <c r="O42" s="11">
        <f t="shared" si="12"/>
        <v>0</v>
      </c>
      <c r="P42" s="14"/>
      <c r="Q42" s="14"/>
      <c r="R42" s="100"/>
      <c r="S42" s="14"/>
      <c r="T42" s="11">
        <f t="shared" si="13"/>
        <v>0</v>
      </c>
      <c r="U42" s="99"/>
      <c r="V42" s="14"/>
      <c r="W42" s="14"/>
      <c r="X42" s="99"/>
      <c r="Y42" s="11">
        <f t="shared" si="14"/>
        <v>0</v>
      </c>
      <c r="Z42" s="11">
        <f t="shared" si="15"/>
        <v>0</v>
      </c>
      <c r="AA42" s="62">
        <f t="shared" si="16"/>
        <v>0</v>
      </c>
      <c r="AB42" s="17"/>
      <c r="AC42" s="50"/>
    </row>
    <row r="43" spans="2:30" ht="20.25" customHeight="1" x14ac:dyDescent="0.2">
      <c r="B43" s="170" t="s">
        <v>51</v>
      </c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88"/>
    </row>
    <row r="44" spans="2:30" ht="55.5" customHeight="1" x14ac:dyDescent="0.2">
      <c r="B44" s="4"/>
      <c r="C44" s="107"/>
      <c r="D44" s="107"/>
      <c r="E44" s="107"/>
      <c r="F44" s="58" t="s">
        <v>80</v>
      </c>
      <c r="G44" s="73"/>
      <c r="H44" s="86" t="s">
        <v>21</v>
      </c>
      <c r="I44" s="65">
        <v>12</v>
      </c>
      <c r="J44" s="123">
        <f>+J45+J46</f>
        <v>12</v>
      </c>
      <c r="K44" s="135">
        <f>+SUM(K45:K46)</f>
        <v>0</v>
      </c>
      <c r="L44" s="10">
        <f t="shared" ref="L44:N44" si="17">+SUM(L45:L46)</f>
        <v>0</v>
      </c>
      <c r="M44" s="10">
        <f t="shared" si="17"/>
        <v>0</v>
      </c>
      <c r="N44" s="10">
        <f t="shared" si="17"/>
        <v>0</v>
      </c>
      <c r="O44" s="12">
        <f>SUM(K44:N44)</f>
        <v>0</v>
      </c>
      <c r="P44" s="10"/>
      <c r="Q44" s="10"/>
      <c r="R44" s="10"/>
      <c r="S44" s="10"/>
      <c r="T44" s="12">
        <f>SUM(P44:S44)</f>
        <v>0</v>
      </c>
      <c r="U44" s="101"/>
      <c r="V44" s="102"/>
      <c r="W44" s="102"/>
      <c r="X44" s="101"/>
      <c r="Y44" s="12">
        <f>SUM(U44:X44)</f>
        <v>0</v>
      </c>
      <c r="Z44" s="12">
        <f>SUM(O44+T44+Y44)</f>
        <v>0</v>
      </c>
      <c r="AA44" s="40">
        <f>SUM(Z44/J44)</f>
        <v>0</v>
      </c>
      <c r="AB44" s="7"/>
      <c r="AC44" s="50"/>
      <c r="AD44" s="54">
        <f>0+0+2+0</f>
        <v>2</v>
      </c>
    </row>
    <row r="45" spans="2:30" ht="18.75" customHeight="1" x14ac:dyDescent="0.2">
      <c r="B45" s="4"/>
      <c r="C45" s="146"/>
      <c r="D45" s="146"/>
      <c r="E45" s="146"/>
      <c r="F45" s="55"/>
      <c r="G45" s="69" t="s">
        <v>34</v>
      </c>
      <c r="H45" s="23" t="s">
        <v>20</v>
      </c>
      <c r="I45" s="67">
        <v>8</v>
      </c>
      <c r="J45" s="67">
        <v>8</v>
      </c>
      <c r="K45" s="136"/>
      <c r="L45" s="100"/>
      <c r="M45" s="14"/>
      <c r="N45" s="14"/>
      <c r="O45" s="11">
        <f>SUM(K45:N45)</f>
        <v>0</v>
      </c>
      <c r="P45" s="10"/>
      <c r="Q45" s="14"/>
      <c r="R45" s="14"/>
      <c r="S45" s="14"/>
      <c r="T45" s="11">
        <f>SUM(P45:S45)</f>
        <v>0</v>
      </c>
      <c r="U45" s="100"/>
      <c r="V45" s="100"/>
      <c r="W45" s="100"/>
      <c r="X45" s="14"/>
      <c r="Y45" s="11">
        <f>SUM(U45:X45)</f>
        <v>0</v>
      </c>
      <c r="Z45" s="11">
        <f>SUM(O45+T45+Y45)</f>
        <v>0</v>
      </c>
      <c r="AA45" s="62">
        <f>SUM(Z45/J45)</f>
        <v>0</v>
      </c>
      <c r="AB45" s="17"/>
      <c r="AC45" s="64"/>
    </row>
    <row r="46" spans="2:30" ht="17.25" customHeight="1" x14ac:dyDescent="0.2">
      <c r="B46" s="4"/>
      <c r="C46" s="198"/>
      <c r="D46" s="199"/>
      <c r="E46" s="200"/>
      <c r="F46" s="55"/>
      <c r="G46" s="25" t="s">
        <v>35</v>
      </c>
      <c r="H46" s="23" t="s">
        <v>20</v>
      </c>
      <c r="I46" s="67">
        <v>4</v>
      </c>
      <c r="J46" s="67">
        <v>4</v>
      </c>
      <c r="K46" s="136"/>
      <c r="L46" s="100"/>
      <c r="M46" s="100"/>
      <c r="N46" s="14"/>
      <c r="O46" s="11">
        <f>SUM(K46:N46)</f>
        <v>0</v>
      </c>
      <c r="P46" s="100"/>
      <c r="Q46" s="14"/>
      <c r="R46" s="14"/>
      <c r="S46" s="100"/>
      <c r="T46" s="11">
        <f>SUM(P46:S46)</f>
        <v>0</v>
      </c>
      <c r="U46" s="14"/>
      <c r="V46" s="100"/>
      <c r="W46" s="100"/>
      <c r="X46" s="100"/>
      <c r="Y46" s="11">
        <f>SUM(U46:X46)</f>
        <v>0</v>
      </c>
      <c r="Z46" s="11">
        <f>SUM(O46+T46+Y46)</f>
        <v>0</v>
      </c>
      <c r="AA46" s="62">
        <f>SUM(Z46/J46)</f>
        <v>0</v>
      </c>
      <c r="AB46" s="17"/>
      <c r="AC46" s="50"/>
    </row>
    <row r="47" spans="2:30" ht="67.5" customHeight="1" x14ac:dyDescent="0.2">
      <c r="B47" s="4"/>
      <c r="C47" s="146"/>
      <c r="D47" s="146"/>
      <c r="E47" s="146"/>
      <c r="F47" s="104" t="s">
        <v>81</v>
      </c>
      <c r="G47" s="23"/>
      <c r="H47" s="32" t="s">
        <v>19</v>
      </c>
      <c r="I47" s="16">
        <v>12</v>
      </c>
      <c r="J47" s="16">
        <v>12</v>
      </c>
      <c r="K47" s="135">
        <v>0</v>
      </c>
      <c r="L47" s="10">
        <v>0</v>
      </c>
      <c r="M47" s="10">
        <v>0</v>
      </c>
      <c r="N47" s="10">
        <v>0</v>
      </c>
      <c r="O47" s="12">
        <f>SUM(K47:N47)</f>
        <v>0</v>
      </c>
      <c r="P47" s="10"/>
      <c r="Q47" s="10"/>
      <c r="R47" s="10"/>
      <c r="S47" s="10"/>
      <c r="T47" s="12">
        <f>SUM(P47:S47)</f>
        <v>0</v>
      </c>
      <c r="U47" s="10"/>
      <c r="V47" s="10"/>
      <c r="W47" s="102"/>
      <c r="X47" s="102"/>
      <c r="Y47" s="12">
        <f>SUM(U47:X47)</f>
        <v>0</v>
      </c>
      <c r="Z47" s="12">
        <f>SUM(O47+T47+Y47)</f>
        <v>0</v>
      </c>
      <c r="AA47" s="40">
        <f>SUM(Z47/J47)</f>
        <v>0</v>
      </c>
      <c r="AB47" s="7"/>
      <c r="AC47" s="50"/>
      <c r="AD47" s="106"/>
    </row>
    <row r="48" spans="2:30" s="8" customFormat="1" ht="18.75" customHeight="1" x14ac:dyDescent="0.2">
      <c r="B48" s="170" t="s">
        <v>49</v>
      </c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88"/>
    </row>
    <row r="49" spans="2:31" s="8" customFormat="1" ht="14.25" customHeight="1" x14ac:dyDescent="0.2">
      <c r="B49" s="148" t="s">
        <v>45</v>
      </c>
      <c r="C49" s="148"/>
      <c r="D49" s="148"/>
      <c r="E49" s="148"/>
      <c r="F49" s="196" t="s">
        <v>50</v>
      </c>
      <c r="G49" s="196"/>
      <c r="H49" s="196"/>
      <c r="I49" s="196"/>
      <c r="J49" s="196"/>
      <c r="K49" s="196"/>
      <c r="L49" s="196"/>
      <c r="M49" s="196"/>
      <c r="N49" s="196"/>
      <c r="O49" s="196"/>
      <c r="P49" s="196"/>
      <c r="Q49" s="196"/>
      <c r="R49" s="196"/>
      <c r="S49" s="196"/>
      <c r="T49" s="196"/>
      <c r="U49" s="196"/>
      <c r="V49" s="196"/>
      <c r="W49" s="196"/>
      <c r="X49" s="196"/>
      <c r="Y49" s="196"/>
      <c r="Z49" s="196"/>
      <c r="AA49" s="196"/>
      <c r="AB49" s="196"/>
      <c r="AC49" s="196"/>
    </row>
    <row r="50" spans="2:31" s="8" customFormat="1" ht="15" customHeight="1" x14ac:dyDescent="0.2">
      <c r="B50" s="148" t="s">
        <v>46</v>
      </c>
      <c r="C50" s="148"/>
      <c r="D50" s="148"/>
      <c r="E50" s="148"/>
      <c r="F50" s="197" t="s">
        <v>82</v>
      </c>
      <c r="G50" s="197"/>
      <c r="H50" s="197"/>
      <c r="I50" s="197"/>
      <c r="J50" s="197"/>
      <c r="K50" s="197"/>
      <c r="L50" s="197"/>
      <c r="M50" s="197"/>
      <c r="N50" s="197"/>
      <c r="O50" s="197"/>
      <c r="P50" s="197"/>
      <c r="Q50" s="197"/>
      <c r="R50" s="197"/>
      <c r="S50" s="197"/>
      <c r="T50" s="197"/>
      <c r="U50" s="197"/>
      <c r="V50" s="197"/>
      <c r="W50" s="197"/>
      <c r="X50" s="197"/>
      <c r="Y50" s="197"/>
      <c r="Z50" s="197"/>
      <c r="AA50" s="197"/>
      <c r="AB50" s="197"/>
      <c r="AC50" s="197"/>
    </row>
    <row r="51" spans="2:31" ht="21" customHeight="1" x14ac:dyDescent="0.2">
      <c r="B51" s="75"/>
      <c r="C51" s="182" t="s">
        <v>98</v>
      </c>
      <c r="D51" s="183"/>
      <c r="E51" s="183"/>
      <c r="F51" s="183"/>
      <c r="G51" s="183"/>
      <c r="H51" s="183"/>
      <c r="I51" s="183"/>
      <c r="J51" s="183"/>
      <c r="K51" s="183"/>
      <c r="L51" s="183"/>
      <c r="M51" s="183"/>
      <c r="N51" s="183"/>
      <c r="O51" s="183"/>
      <c r="P51" s="183"/>
      <c r="Q51" s="183"/>
      <c r="R51" s="183"/>
      <c r="S51" s="183"/>
      <c r="T51" s="183"/>
      <c r="U51" s="183"/>
      <c r="V51" s="183"/>
      <c r="W51" s="183"/>
      <c r="X51" s="183"/>
      <c r="Y51" s="183"/>
      <c r="Z51" s="183"/>
      <c r="AA51" s="183"/>
      <c r="AB51" s="183"/>
      <c r="AC51" s="184"/>
    </row>
    <row r="52" spans="2:31" ht="51" customHeight="1" x14ac:dyDescent="0.2">
      <c r="B52" s="78" t="s">
        <v>55</v>
      </c>
      <c r="C52" s="193" t="s">
        <v>38</v>
      </c>
      <c r="D52" s="194"/>
      <c r="E52" s="195"/>
      <c r="F52" s="79" t="s">
        <v>39</v>
      </c>
      <c r="G52" s="80" t="s">
        <v>4</v>
      </c>
      <c r="H52" s="81" t="s">
        <v>3</v>
      </c>
      <c r="I52" s="82" t="s">
        <v>40</v>
      </c>
      <c r="J52" s="82" t="s">
        <v>61</v>
      </c>
      <c r="K52" s="126" t="s">
        <v>5</v>
      </c>
      <c r="L52" s="5" t="s">
        <v>113</v>
      </c>
      <c r="M52" s="5" t="s">
        <v>7</v>
      </c>
      <c r="N52" s="5" t="s">
        <v>8</v>
      </c>
      <c r="O52" s="37" t="s">
        <v>63</v>
      </c>
      <c r="P52" s="6" t="s">
        <v>9</v>
      </c>
      <c r="Q52" s="6" t="s">
        <v>10</v>
      </c>
      <c r="R52" s="6" t="s">
        <v>11</v>
      </c>
      <c r="S52" s="6" t="s">
        <v>12</v>
      </c>
      <c r="T52" s="37" t="s">
        <v>64</v>
      </c>
      <c r="U52" s="6" t="s">
        <v>13</v>
      </c>
      <c r="V52" s="6" t="s">
        <v>14</v>
      </c>
      <c r="W52" s="6" t="s">
        <v>15</v>
      </c>
      <c r="X52" s="6" t="s">
        <v>16</v>
      </c>
      <c r="Y52" s="37" t="s">
        <v>65</v>
      </c>
      <c r="Z52" s="76" t="s">
        <v>41</v>
      </c>
      <c r="AA52" s="76" t="s">
        <v>42</v>
      </c>
      <c r="AB52" s="77" t="s">
        <v>103</v>
      </c>
      <c r="AC52" s="76" t="s">
        <v>43</v>
      </c>
    </row>
    <row r="53" spans="2:31" ht="78.75" customHeight="1" x14ac:dyDescent="0.2">
      <c r="B53" s="33">
        <v>2</v>
      </c>
      <c r="C53" s="147" t="s">
        <v>71</v>
      </c>
      <c r="D53" s="147"/>
      <c r="E53" s="147"/>
      <c r="F53" s="4"/>
      <c r="G53" s="56"/>
      <c r="H53" s="10" t="s">
        <v>18</v>
      </c>
      <c r="I53" s="44">
        <f>SUM(I54+I58)</f>
        <v>3191</v>
      </c>
      <c r="J53" s="61">
        <f t="shared" ref="J53:O53" si="18">SUM(J54+J58)</f>
        <v>3191</v>
      </c>
      <c r="K53" s="137">
        <f>+K54+K58</f>
        <v>344</v>
      </c>
      <c r="L53" s="44">
        <f t="shared" ref="L53:N53" si="19">+L54+L58</f>
        <v>0</v>
      </c>
      <c r="M53" s="44">
        <f t="shared" si="19"/>
        <v>0</v>
      </c>
      <c r="N53" s="44">
        <f t="shared" si="19"/>
        <v>0</v>
      </c>
      <c r="O53" s="44">
        <f t="shared" si="18"/>
        <v>344</v>
      </c>
      <c r="P53" s="44"/>
      <c r="Q53" s="44"/>
      <c r="R53" s="44"/>
      <c r="S53" s="44"/>
      <c r="T53" s="44">
        <f t="shared" ref="T53:T60" si="20">SUM(P53:S53)</f>
        <v>0</v>
      </c>
      <c r="U53" s="44"/>
      <c r="V53" s="44"/>
      <c r="W53" s="44"/>
      <c r="X53" s="44"/>
      <c r="Y53" s="44">
        <f>SUM(U53:X53)</f>
        <v>0</v>
      </c>
      <c r="Z53" s="44">
        <f>SUM(O53+T53+Y53)</f>
        <v>344</v>
      </c>
      <c r="AA53" s="40">
        <f t="shared" ref="AA53:AA60" si="21">SUM(Z53/J53)</f>
        <v>0.10780319649012848</v>
      </c>
      <c r="AB53" s="7">
        <v>26900089</v>
      </c>
      <c r="AC53" s="118" t="s">
        <v>97</v>
      </c>
      <c r="AD53" s="54">
        <f>403+402+403+403</f>
        <v>1611</v>
      </c>
      <c r="AE53" s="52"/>
    </row>
    <row r="54" spans="2:31" ht="80.25" customHeight="1" x14ac:dyDescent="0.2">
      <c r="B54" s="4"/>
      <c r="C54" s="146"/>
      <c r="D54" s="146"/>
      <c r="E54" s="146"/>
      <c r="F54" s="20" t="s">
        <v>83</v>
      </c>
      <c r="G54" s="56"/>
      <c r="H54" s="10" t="s">
        <v>18</v>
      </c>
      <c r="I54" s="16">
        <v>2806</v>
      </c>
      <c r="J54" s="61">
        <f>+J55+J56+J57:J57</f>
        <v>2806</v>
      </c>
      <c r="K54" s="138">
        <f>+SUM(K55:K57)</f>
        <v>316</v>
      </c>
      <c r="L54" s="16">
        <f t="shared" ref="L54:N54" si="22">+SUM(L55:L57)</f>
        <v>0</v>
      </c>
      <c r="M54" s="16">
        <f t="shared" si="22"/>
        <v>0</v>
      </c>
      <c r="N54" s="16">
        <f t="shared" si="22"/>
        <v>0</v>
      </c>
      <c r="O54" s="44">
        <f t="shared" ref="O54:O60" si="23">SUM(K54:N54)</f>
        <v>316</v>
      </c>
      <c r="P54" s="16"/>
      <c r="Q54" s="16"/>
      <c r="R54" s="16"/>
      <c r="S54" s="16"/>
      <c r="T54" s="44">
        <f t="shared" si="20"/>
        <v>0</v>
      </c>
      <c r="U54" s="16"/>
      <c r="V54" s="16"/>
      <c r="W54" s="16"/>
      <c r="X54" s="16"/>
      <c r="Y54" s="44">
        <f t="shared" ref="Y54:Y59" si="24">SUM(U54:X54)</f>
        <v>0</v>
      </c>
      <c r="Z54" s="44">
        <f t="shared" ref="Z54:Z60" si="25">SUM(O54+T54+Y54)</f>
        <v>316</v>
      </c>
      <c r="AA54" s="40">
        <f t="shared" si="21"/>
        <v>0.11261582323592302</v>
      </c>
      <c r="AB54" s="7"/>
      <c r="AC54" s="83"/>
      <c r="AD54" s="54">
        <f>403+402+403+403</f>
        <v>1611</v>
      </c>
      <c r="AE54" s="52"/>
    </row>
    <row r="55" spans="2:31" ht="44.25" customHeight="1" x14ac:dyDescent="0.2">
      <c r="B55" s="4"/>
      <c r="C55" s="146"/>
      <c r="D55" s="146"/>
      <c r="E55" s="146"/>
      <c r="F55" s="57"/>
      <c r="G55" s="20" t="s">
        <v>72</v>
      </c>
      <c r="H55" s="14" t="s">
        <v>19</v>
      </c>
      <c r="I55" s="59">
        <v>1000</v>
      </c>
      <c r="J55" s="60">
        <v>1000</v>
      </c>
      <c r="K55" s="131">
        <v>137</v>
      </c>
      <c r="L55" s="14"/>
      <c r="M55" s="14"/>
      <c r="N55" s="14"/>
      <c r="O55" s="11">
        <f t="shared" si="23"/>
        <v>137</v>
      </c>
      <c r="P55" s="14"/>
      <c r="Q55" s="14"/>
      <c r="R55" s="14"/>
      <c r="S55" s="14"/>
      <c r="T55" s="11">
        <f t="shared" si="20"/>
        <v>0</v>
      </c>
      <c r="U55" s="14"/>
      <c r="V55" s="14"/>
      <c r="W55" s="14"/>
      <c r="X55" s="14"/>
      <c r="Y55" s="11">
        <f t="shared" si="24"/>
        <v>0</v>
      </c>
      <c r="Z55" s="87">
        <f t="shared" si="25"/>
        <v>137</v>
      </c>
      <c r="AA55" s="62">
        <f t="shared" si="21"/>
        <v>0.13700000000000001</v>
      </c>
      <c r="AB55" s="7"/>
      <c r="AC55" s="140" t="s">
        <v>116</v>
      </c>
    </row>
    <row r="56" spans="2:31" ht="67.5" customHeight="1" x14ac:dyDescent="0.2">
      <c r="B56" s="4"/>
      <c r="C56" s="146"/>
      <c r="D56" s="146"/>
      <c r="E56" s="146"/>
      <c r="F56" s="23"/>
      <c r="G56" s="20" t="s">
        <v>73</v>
      </c>
      <c r="H56" s="14" t="s">
        <v>19</v>
      </c>
      <c r="I56" s="59">
        <v>200</v>
      </c>
      <c r="J56" s="60">
        <v>200</v>
      </c>
      <c r="K56" s="131">
        <v>14</v>
      </c>
      <c r="L56" s="14"/>
      <c r="M56" s="14"/>
      <c r="N56" s="14"/>
      <c r="O56" s="11">
        <f t="shared" si="23"/>
        <v>14</v>
      </c>
      <c r="P56" s="14"/>
      <c r="Q56" s="14"/>
      <c r="R56" s="14"/>
      <c r="S56" s="100"/>
      <c r="T56" s="11">
        <f t="shared" si="20"/>
        <v>0</v>
      </c>
      <c r="U56" s="14"/>
      <c r="V56" s="14"/>
      <c r="W56" s="14"/>
      <c r="X56" s="14"/>
      <c r="Y56" s="11">
        <f t="shared" si="24"/>
        <v>0</v>
      </c>
      <c r="Z56" s="11">
        <f t="shared" si="25"/>
        <v>14</v>
      </c>
      <c r="AA56" s="62">
        <f t="shared" si="21"/>
        <v>7.0000000000000007E-2</v>
      </c>
      <c r="AB56" s="7"/>
      <c r="AC56" s="50" t="s">
        <v>117</v>
      </c>
    </row>
    <row r="57" spans="2:31" ht="54.75" customHeight="1" x14ac:dyDescent="0.2">
      <c r="B57" s="4"/>
      <c r="C57" s="146"/>
      <c r="D57" s="146"/>
      <c r="E57" s="146"/>
      <c r="F57" s="23"/>
      <c r="G57" s="20" t="s">
        <v>74</v>
      </c>
      <c r="H57" s="14" t="s">
        <v>19</v>
      </c>
      <c r="I57" s="59">
        <v>1606</v>
      </c>
      <c r="J57" s="60">
        <v>1606</v>
      </c>
      <c r="K57" s="131">
        <v>165</v>
      </c>
      <c r="L57" s="14"/>
      <c r="M57" s="14"/>
      <c r="N57" s="14"/>
      <c r="O57" s="11">
        <f t="shared" si="23"/>
        <v>165</v>
      </c>
      <c r="P57" s="14"/>
      <c r="Q57" s="14"/>
      <c r="R57" s="14"/>
      <c r="S57" s="14"/>
      <c r="T57" s="11">
        <f t="shared" si="20"/>
        <v>0</v>
      </c>
      <c r="U57" s="14"/>
      <c r="V57" s="100"/>
      <c r="W57" s="100"/>
      <c r="X57" s="14"/>
      <c r="Y57" s="11">
        <f t="shared" si="24"/>
        <v>0</v>
      </c>
      <c r="Z57" s="11">
        <f>SUM(O57+T57+Y57)</f>
        <v>165</v>
      </c>
      <c r="AA57" s="62">
        <f>SUM(Z57/J57)</f>
        <v>0.10273972602739725</v>
      </c>
      <c r="AB57" s="7"/>
      <c r="AC57" s="140" t="s">
        <v>118</v>
      </c>
      <c r="AE57" s="52"/>
    </row>
    <row r="58" spans="2:31" ht="92.25" customHeight="1" x14ac:dyDescent="0.2">
      <c r="B58" s="4"/>
      <c r="C58" s="146"/>
      <c r="D58" s="146"/>
      <c r="E58" s="146"/>
      <c r="F58" s="13" t="s">
        <v>84</v>
      </c>
      <c r="G58" s="3"/>
      <c r="H58" s="32" t="s">
        <v>19</v>
      </c>
      <c r="I58" s="16">
        <v>385</v>
      </c>
      <c r="J58" s="10">
        <f>+J59+J60</f>
        <v>385</v>
      </c>
      <c r="K58" s="130">
        <f>+SUM(K59:K60)</f>
        <v>28</v>
      </c>
      <c r="L58" s="10">
        <f t="shared" ref="L58:N58" si="26">+SUM(L59:L60)</f>
        <v>0</v>
      </c>
      <c r="M58" s="10">
        <f t="shared" si="26"/>
        <v>0</v>
      </c>
      <c r="N58" s="10">
        <f t="shared" si="26"/>
        <v>0</v>
      </c>
      <c r="O58" s="12">
        <f t="shared" si="23"/>
        <v>28</v>
      </c>
      <c r="P58" s="10"/>
      <c r="Q58" s="10"/>
      <c r="R58" s="10"/>
      <c r="S58" s="10"/>
      <c r="T58" s="12">
        <f t="shared" si="20"/>
        <v>0</v>
      </c>
      <c r="U58" s="10"/>
      <c r="V58" s="10"/>
      <c r="W58" s="10"/>
      <c r="X58" s="10"/>
      <c r="Y58" s="12">
        <f t="shared" si="24"/>
        <v>0</v>
      </c>
      <c r="Z58" s="12">
        <f t="shared" si="25"/>
        <v>28</v>
      </c>
      <c r="AA58" s="40">
        <f t="shared" si="21"/>
        <v>7.2727272727272724E-2</v>
      </c>
      <c r="AB58" s="7"/>
      <c r="AC58" s="83"/>
      <c r="AD58" s="54">
        <f>33+32+30+30</f>
        <v>125</v>
      </c>
    </row>
    <row r="59" spans="2:31" ht="102.75" customHeight="1" x14ac:dyDescent="0.2">
      <c r="B59" s="4"/>
      <c r="C59" s="146"/>
      <c r="D59" s="146"/>
      <c r="E59" s="146"/>
      <c r="F59" s="23"/>
      <c r="G59" s="20" t="s">
        <v>107</v>
      </c>
      <c r="H59" s="24" t="s">
        <v>18</v>
      </c>
      <c r="I59" s="59">
        <v>360</v>
      </c>
      <c r="J59" s="14">
        <v>360</v>
      </c>
      <c r="K59" s="131">
        <v>27</v>
      </c>
      <c r="L59" s="14"/>
      <c r="M59" s="14"/>
      <c r="N59" s="14"/>
      <c r="O59" s="11">
        <f t="shared" si="23"/>
        <v>27</v>
      </c>
      <c r="P59" s="14"/>
      <c r="Q59" s="14"/>
      <c r="R59" s="14"/>
      <c r="S59" s="14"/>
      <c r="T59" s="11">
        <f t="shared" si="20"/>
        <v>0</v>
      </c>
      <c r="U59" s="14"/>
      <c r="V59" s="14"/>
      <c r="W59" s="14"/>
      <c r="X59" s="14"/>
      <c r="Y59" s="11">
        <f t="shared" si="24"/>
        <v>0</v>
      </c>
      <c r="Z59" s="11">
        <f t="shared" si="25"/>
        <v>27</v>
      </c>
      <c r="AA59" s="62">
        <f t="shared" si="21"/>
        <v>7.4999999999999997E-2</v>
      </c>
      <c r="AB59" s="7"/>
      <c r="AC59" s="139" t="s">
        <v>114</v>
      </c>
    </row>
    <row r="60" spans="2:31" ht="66.75" customHeight="1" x14ac:dyDescent="0.2">
      <c r="B60" s="4"/>
      <c r="C60" s="146"/>
      <c r="D60" s="146"/>
      <c r="E60" s="146"/>
      <c r="F60" s="23"/>
      <c r="G60" s="20" t="s">
        <v>108</v>
      </c>
      <c r="H60" s="24" t="s">
        <v>18</v>
      </c>
      <c r="I60" s="59">
        <v>25</v>
      </c>
      <c r="J60" s="14">
        <v>25</v>
      </c>
      <c r="K60" s="131">
        <v>1</v>
      </c>
      <c r="L60" s="14"/>
      <c r="M60" s="14"/>
      <c r="N60" s="14"/>
      <c r="O60" s="11">
        <f t="shared" si="23"/>
        <v>1</v>
      </c>
      <c r="P60" s="14"/>
      <c r="Q60" s="14"/>
      <c r="R60" s="14"/>
      <c r="S60" s="14"/>
      <c r="T60" s="11">
        <f t="shared" si="20"/>
        <v>0</v>
      </c>
      <c r="U60" s="14"/>
      <c r="V60" s="100"/>
      <c r="W60" s="14"/>
      <c r="X60" s="14"/>
      <c r="Y60" s="11">
        <f>SUM(U60:X60)</f>
        <v>0</v>
      </c>
      <c r="Z60" s="11">
        <f t="shared" si="25"/>
        <v>1</v>
      </c>
      <c r="AA60" s="62">
        <f t="shared" si="21"/>
        <v>0.04</v>
      </c>
      <c r="AB60" s="7"/>
      <c r="AC60" s="139" t="s">
        <v>115</v>
      </c>
    </row>
    <row r="61" spans="2:31" s="8" customFormat="1" ht="18.75" customHeight="1" x14ac:dyDescent="0.2">
      <c r="B61" s="170" t="s">
        <v>62</v>
      </c>
      <c r="C61" s="171"/>
      <c r="D61" s="171"/>
      <c r="E61" s="171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71"/>
      <c r="V61" s="171"/>
      <c r="W61" s="171"/>
      <c r="X61" s="171"/>
      <c r="Y61" s="171"/>
      <c r="Z61" s="171"/>
      <c r="AA61" s="171"/>
      <c r="AB61" s="171"/>
      <c r="AC61" s="88"/>
    </row>
    <row r="62" spans="2:31" s="8" customFormat="1" ht="30.75" customHeight="1" x14ac:dyDescent="0.2">
      <c r="B62" s="151" t="s">
        <v>45</v>
      </c>
      <c r="C62" s="151"/>
      <c r="D62" s="151"/>
      <c r="E62" s="151"/>
      <c r="F62" s="196" t="s">
        <v>54</v>
      </c>
      <c r="G62" s="196"/>
      <c r="H62" s="196"/>
      <c r="I62" s="196"/>
      <c r="J62" s="196"/>
      <c r="K62" s="196"/>
      <c r="L62" s="196"/>
      <c r="M62" s="196"/>
      <c r="N62" s="196"/>
      <c r="O62" s="196"/>
      <c r="P62" s="196"/>
      <c r="Q62" s="196"/>
      <c r="R62" s="196"/>
      <c r="S62" s="196"/>
      <c r="T62" s="196"/>
      <c r="U62" s="196"/>
      <c r="V62" s="196"/>
      <c r="W62" s="196"/>
      <c r="X62" s="196"/>
      <c r="Y62" s="196"/>
      <c r="Z62" s="196"/>
      <c r="AA62" s="196"/>
      <c r="AB62" s="196"/>
      <c r="AC62" s="196"/>
    </row>
    <row r="63" spans="2:31" s="8" customFormat="1" ht="15" customHeight="1" x14ac:dyDescent="0.2">
      <c r="B63" s="148" t="s">
        <v>46</v>
      </c>
      <c r="C63" s="148"/>
      <c r="D63" s="148"/>
      <c r="E63" s="148"/>
      <c r="F63" s="197" t="s">
        <v>85</v>
      </c>
      <c r="G63" s="197"/>
      <c r="H63" s="197"/>
      <c r="I63" s="197"/>
      <c r="J63" s="197"/>
      <c r="K63" s="197"/>
      <c r="L63" s="197"/>
      <c r="M63" s="197"/>
      <c r="N63" s="197"/>
      <c r="O63" s="197"/>
      <c r="P63" s="197"/>
      <c r="Q63" s="197"/>
      <c r="R63" s="197"/>
      <c r="S63" s="197"/>
      <c r="T63" s="197"/>
      <c r="U63" s="197"/>
      <c r="V63" s="197"/>
      <c r="W63" s="197"/>
      <c r="X63" s="197"/>
      <c r="Y63" s="197"/>
      <c r="Z63" s="197"/>
      <c r="AA63" s="197"/>
      <c r="AB63" s="197"/>
      <c r="AC63" s="197"/>
    </row>
    <row r="64" spans="2:31" ht="21" customHeight="1" x14ac:dyDescent="0.2">
      <c r="B64" s="75"/>
      <c r="C64" s="182" t="s">
        <v>98</v>
      </c>
      <c r="D64" s="183"/>
      <c r="E64" s="183"/>
      <c r="F64" s="183"/>
      <c r="G64" s="183"/>
      <c r="H64" s="183"/>
      <c r="I64" s="183"/>
      <c r="J64" s="183"/>
      <c r="K64" s="183"/>
      <c r="L64" s="183"/>
      <c r="M64" s="183"/>
      <c r="N64" s="183"/>
      <c r="O64" s="183"/>
      <c r="P64" s="183"/>
      <c r="Q64" s="183"/>
      <c r="R64" s="183"/>
      <c r="S64" s="183"/>
      <c r="T64" s="183"/>
      <c r="U64" s="183"/>
      <c r="V64" s="183"/>
      <c r="W64" s="183"/>
      <c r="X64" s="183"/>
      <c r="Y64" s="183"/>
      <c r="Z64" s="183"/>
      <c r="AA64" s="183"/>
      <c r="AB64" s="183"/>
      <c r="AC64" s="184"/>
    </row>
    <row r="65" spans="2:30" ht="51" customHeight="1" x14ac:dyDescent="0.2">
      <c r="B65" s="78" t="s">
        <v>55</v>
      </c>
      <c r="C65" s="193" t="s">
        <v>38</v>
      </c>
      <c r="D65" s="194"/>
      <c r="E65" s="195"/>
      <c r="F65" s="79" t="s">
        <v>39</v>
      </c>
      <c r="G65" s="80" t="s">
        <v>4</v>
      </c>
      <c r="H65" s="81" t="s">
        <v>3</v>
      </c>
      <c r="I65" s="82" t="s">
        <v>40</v>
      </c>
      <c r="J65" s="82" t="s">
        <v>61</v>
      </c>
      <c r="K65" s="126" t="s">
        <v>5</v>
      </c>
      <c r="L65" s="5" t="s">
        <v>6</v>
      </c>
      <c r="M65" s="5" t="s">
        <v>7</v>
      </c>
      <c r="N65" s="5" t="s">
        <v>8</v>
      </c>
      <c r="O65" s="37" t="s">
        <v>63</v>
      </c>
      <c r="P65" s="6" t="s">
        <v>9</v>
      </c>
      <c r="Q65" s="6" t="s">
        <v>10</v>
      </c>
      <c r="R65" s="6" t="s">
        <v>11</v>
      </c>
      <c r="S65" s="6" t="s">
        <v>12</v>
      </c>
      <c r="T65" s="37" t="s">
        <v>64</v>
      </c>
      <c r="U65" s="6" t="s">
        <v>13</v>
      </c>
      <c r="V65" s="6" t="s">
        <v>14</v>
      </c>
      <c r="W65" s="6" t="s">
        <v>15</v>
      </c>
      <c r="X65" s="6" t="s">
        <v>16</v>
      </c>
      <c r="Y65" s="37" t="s">
        <v>65</v>
      </c>
      <c r="Z65" s="76" t="s">
        <v>41</v>
      </c>
      <c r="AA65" s="76" t="s">
        <v>42</v>
      </c>
      <c r="AB65" s="77" t="s">
        <v>102</v>
      </c>
      <c r="AC65" s="76" t="s">
        <v>43</v>
      </c>
    </row>
    <row r="66" spans="2:30" ht="63" customHeight="1" x14ac:dyDescent="0.2">
      <c r="B66" s="33">
        <v>3</v>
      </c>
      <c r="C66" s="147" t="s">
        <v>75</v>
      </c>
      <c r="D66" s="147"/>
      <c r="E66" s="147"/>
      <c r="F66" s="9"/>
      <c r="G66" s="13"/>
      <c r="H66" s="10" t="s">
        <v>18</v>
      </c>
      <c r="I66" s="61">
        <f>+I67</f>
        <v>474</v>
      </c>
      <c r="J66" s="61">
        <f>+J67</f>
        <v>474</v>
      </c>
      <c r="K66" s="141">
        <f>+K67</f>
        <v>29</v>
      </c>
      <c r="L66" s="61">
        <f t="shared" ref="L66:N66" si="27">+L67</f>
        <v>0</v>
      </c>
      <c r="M66" s="61">
        <f t="shared" si="27"/>
        <v>0</v>
      </c>
      <c r="N66" s="61">
        <f t="shared" si="27"/>
        <v>0</v>
      </c>
      <c r="O66" s="16">
        <f>SUM(K66:N66)</f>
        <v>29</v>
      </c>
      <c r="P66" s="61"/>
      <c r="Q66" s="61"/>
      <c r="R66" s="61"/>
      <c r="S66" s="61"/>
      <c r="T66" s="16">
        <f>SUM(P66:S66)</f>
        <v>0</v>
      </c>
      <c r="U66" s="12"/>
      <c r="V66" s="12"/>
      <c r="W66" s="12"/>
      <c r="X66" s="12"/>
      <c r="Y66" s="16">
        <f>SUM(U66:X66)</f>
        <v>0</v>
      </c>
      <c r="Z66" s="61">
        <f>SUM(O66+T66+Y66)</f>
        <v>29</v>
      </c>
      <c r="AA66" s="40">
        <f>SUM(Z66/J66)</f>
        <v>6.118143459915612E-2</v>
      </c>
      <c r="AB66" s="7">
        <v>3252533</v>
      </c>
      <c r="AC66" s="118" t="s">
        <v>104</v>
      </c>
      <c r="AD66" s="54">
        <f>129+131+112+95</f>
        <v>467</v>
      </c>
    </row>
    <row r="67" spans="2:30" ht="45.75" customHeight="1" x14ac:dyDescent="0.2">
      <c r="B67" s="4"/>
      <c r="C67" s="146"/>
      <c r="D67" s="146"/>
      <c r="E67" s="146"/>
      <c r="F67" s="58" t="s">
        <v>75</v>
      </c>
      <c r="G67" s="13"/>
      <c r="H67" s="10" t="s">
        <v>18</v>
      </c>
      <c r="I67" s="31">
        <v>474</v>
      </c>
      <c r="J67" s="61">
        <f>+J68+J69+J70</f>
        <v>474</v>
      </c>
      <c r="K67" s="141">
        <f>+SUM(K68:K70)</f>
        <v>29</v>
      </c>
      <c r="L67" s="61">
        <f t="shared" ref="L67:N67" si="28">+SUM(L68:L70)</f>
        <v>0</v>
      </c>
      <c r="M67" s="61">
        <f t="shared" si="28"/>
        <v>0</v>
      </c>
      <c r="N67" s="61">
        <f t="shared" si="28"/>
        <v>0</v>
      </c>
      <c r="O67" s="16">
        <f>SUM(K67:N67)</f>
        <v>29</v>
      </c>
      <c r="P67" s="61"/>
      <c r="Q67" s="61"/>
      <c r="R67" s="61"/>
      <c r="S67" s="61"/>
      <c r="T67" s="16">
        <f>SUM(P67:S67)</f>
        <v>0</v>
      </c>
      <c r="U67" s="10"/>
      <c r="V67" s="10"/>
      <c r="W67" s="10"/>
      <c r="X67" s="10"/>
      <c r="Y67" s="12">
        <f>SUM(U67:X67)</f>
        <v>0</v>
      </c>
      <c r="Z67" s="61">
        <f>SUM(O67+T67+Y67)</f>
        <v>29</v>
      </c>
      <c r="AA67" s="40">
        <f>SUM(Z67/J67)</f>
        <v>6.118143459915612E-2</v>
      </c>
      <c r="AB67" s="15"/>
      <c r="AC67" s="84"/>
      <c r="AD67" s="54">
        <f>129+131+112+95</f>
        <v>467</v>
      </c>
    </row>
    <row r="68" spans="2:30" ht="81.75" customHeight="1" x14ac:dyDescent="0.2">
      <c r="B68" s="4"/>
      <c r="C68" s="146"/>
      <c r="D68" s="146"/>
      <c r="E68" s="146"/>
      <c r="F68" s="108"/>
      <c r="G68" s="51" t="s">
        <v>90</v>
      </c>
      <c r="H68" s="14" t="s">
        <v>18</v>
      </c>
      <c r="I68" s="59">
        <v>220</v>
      </c>
      <c r="J68" s="60">
        <v>220</v>
      </c>
      <c r="K68" s="142">
        <v>13</v>
      </c>
      <c r="L68" s="11"/>
      <c r="M68" s="11"/>
      <c r="N68" s="11"/>
      <c r="O68" s="11">
        <f>SUM(K68:N68)</f>
        <v>13</v>
      </c>
      <c r="P68" s="14"/>
      <c r="Q68" s="14"/>
      <c r="R68" s="14"/>
      <c r="S68" s="14"/>
      <c r="T68" s="11">
        <f>SUM(P68:S68)</f>
        <v>0</v>
      </c>
      <c r="U68" s="14"/>
      <c r="V68" s="14"/>
      <c r="W68" s="14"/>
      <c r="X68" s="14"/>
      <c r="Y68" s="11">
        <f>SUM(U68:X68)</f>
        <v>0</v>
      </c>
      <c r="Z68" s="11">
        <f>SUM(O68+T68+Y68)</f>
        <v>13</v>
      </c>
      <c r="AA68" s="62">
        <f>SUM(Z68/J68)</f>
        <v>5.909090909090909E-2</v>
      </c>
      <c r="AB68" s="21"/>
      <c r="AC68" s="143" t="s">
        <v>119</v>
      </c>
    </row>
    <row r="69" spans="2:30" ht="56.25" customHeight="1" x14ac:dyDescent="0.2">
      <c r="B69" s="4"/>
      <c r="C69" s="146"/>
      <c r="D69" s="146"/>
      <c r="E69" s="146"/>
      <c r="F69" s="46"/>
      <c r="G69" s="51" t="s">
        <v>86</v>
      </c>
      <c r="H69" s="14" t="s">
        <v>18</v>
      </c>
      <c r="I69" s="59">
        <v>87</v>
      </c>
      <c r="J69" s="60">
        <v>87</v>
      </c>
      <c r="K69" s="142">
        <v>5</v>
      </c>
      <c r="L69" s="11"/>
      <c r="M69" s="11"/>
      <c r="N69" s="11"/>
      <c r="O69" s="11">
        <f>SUM(K69:N69)</f>
        <v>5</v>
      </c>
      <c r="P69" s="14"/>
      <c r="Q69" s="14"/>
      <c r="R69" s="14"/>
      <c r="S69" s="14"/>
      <c r="T69" s="11">
        <f>SUM(P69:S69)</f>
        <v>0</v>
      </c>
      <c r="U69" s="14"/>
      <c r="V69" s="14"/>
      <c r="W69" s="14"/>
      <c r="X69" s="14"/>
      <c r="Y69" s="11">
        <f>SUM(U69:X69)</f>
        <v>0</v>
      </c>
      <c r="Z69" s="11">
        <f>SUM(O69+T69+Y69)</f>
        <v>5</v>
      </c>
      <c r="AA69" s="62">
        <f>SUM(Z69/J69)</f>
        <v>5.7471264367816091E-2</v>
      </c>
      <c r="AB69" s="14"/>
      <c r="AC69" s="143" t="s">
        <v>120</v>
      </c>
    </row>
    <row r="70" spans="2:30" ht="102" x14ac:dyDescent="0.2">
      <c r="B70" s="4"/>
      <c r="C70" s="146"/>
      <c r="D70" s="146"/>
      <c r="E70" s="146"/>
      <c r="F70" s="90"/>
      <c r="G70" s="51" t="s">
        <v>87</v>
      </c>
      <c r="H70" s="14" t="s">
        <v>18</v>
      </c>
      <c r="I70" s="59">
        <v>167</v>
      </c>
      <c r="J70" s="60">
        <v>167</v>
      </c>
      <c r="K70" s="142">
        <v>11</v>
      </c>
      <c r="L70" s="11"/>
      <c r="M70" s="11"/>
      <c r="N70" s="11"/>
      <c r="O70" s="11">
        <f>SUM(K70:N70)</f>
        <v>11</v>
      </c>
      <c r="P70" s="14"/>
      <c r="Q70" s="14"/>
      <c r="R70" s="14"/>
      <c r="S70" s="14"/>
      <c r="T70" s="11">
        <f>SUM(P70:S70)</f>
        <v>0</v>
      </c>
      <c r="U70" s="14"/>
      <c r="V70" s="14"/>
      <c r="W70" s="60"/>
      <c r="X70" s="14"/>
      <c r="Y70" s="11">
        <f>SUM(U70:X70)</f>
        <v>0</v>
      </c>
      <c r="Z70" s="11">
        <f>SUM(O70+T70+Y70)</f>
        <v>11</v>
      </c>
      <c r="AA70" s="62">
        <f>SUM(Z70/J70)</f>
        <v>6.5868263473053898E-2</v>
      </c>
      <c r="AB70" s="21"/>
      <c r="AC70" s="143" t="s">
        <v>121</v>
      </c>
    </row>
    <row r="71" spans="2:30" ht="20.25" customHeight="1" x14ac:dyDescent="0.3">
      <c r="B71" s="89"/>
      <c r="C71" s="145" t="s">
        <v>109</v>
      </c>
      <c r="D71" s="145"/>
      <c r="E71" s="145"/>
      <c r="F71" s="145"/>
      <c r="G71" s="145"/>
      <c r="H71" s="145"/>
      <c r="I71" s="145"/>
      <c r="J71" s="145"/>
      <c r="K71" s="145"/>
      <c r="L71" s="145"/>
      <c r="M71" s="145"/>
      <c r="N71" s="145"/>
      <c r="O71" s="145"/>
      <c r="P71" s="145"/>
      <c r="Q71" s="145"/>
      <c r="R71" s="145"/>
      <c r="S71" s="145"/>
      <c r="T71" s="145"/>
      <c r="U71" s="145"/>
      <c r="V71" s="145"/>
      <c r="W71" s="145"/>
      <c r="X71" s="145"/>
      <c r="Y71" s="145"/>
      <c r="Z71" s="145"/>
      <c r="AA71" s="145"/>
      <c r="AB71" s="145"/>
      <c r="AC71" s="89"/>
    </row>
    <row r="72" spans="2:30" x14ac:dyDescent="0.2">
      <c r="R72" s="8"/>
    </row>
    <row r="73" spans="2:30" x14ac:dyDescent="0.2">
      <c r="I73" s="52"/>
      <c r="R73" s="8"/>
      <c r="T73" s="52"/>
    </row>
    <row r="74" spans="2:30" x14ac:dyDescent="0.2">
      <c r="I74" s="52"/>
      <c r="R74" s="8"/>
    </row>
    <row r="75" spans="2:30" x14ac:dyDescent="0.2">
      <c r="R75" s="8"/>
    </row>
    <row r="76" spans="2:30" x14ac:dyDescent="0.2">
      <c r="R76" s="8"/>
      <c r="W76" s="52"/>
    </row>
    <row r="77" spans="2:30" x14ac:dyDescent="0.2">
      <c r="R77" s="8"/>
    </row>
    <row r="78" spans="2:30" x14ac:dyDescent="0.2">
      <c r="R78" s="8"/>
    </row>
    <row r="79" spans="2:30" x14ac:dyDescent="0.2">
      <c r="R79" s="8"/>
    </row>
    <row r="80" spans="2:30" x14ac:dyDescent="0.2">
      <c r="R80" s="8"/>
    </row>
  </sheetData>
  <mergeCells count="84">
    <mergeCell ref="C66:E66"/>
    <mergeCell ref="C57:E57"/>
    <mergeCell ref="C27:E27"/>
    <mergeCell ref="B10:E10"/>
    <mergeCell ref="F10:AC10"/>
    <mergeCell ref="B63:E63"/>
    <mergeCell ref="C52:E52"/>
    <mergeCell ref="C38:E38"/>
    <mergeCell ref="C55:E55"/>
    <mergeCell ref="C56:E56"/>
    <mergeCell ref="C47:E47"/>
    <mergeCell ref="B49:E49"/>
    <mergeCell ref="C46:E46"/>
    <mergeCell ref="C45:E45"/>
    <mergeCell ref="B50:E50"/>
    <mergeCell ref="C59:E59"/>
    <mergeCell ref="C70:E70"/>
    <mergeCell ref="C69:E69"/>
    <mergeCell ref="B11:AB11"/>
    <mergeCell ref="C15:AC15"/>
    <mergeCell ref="B34:AB34"/>
    <mergeCell ref="B43:AB43"/>
    <mergeCell ref="B48:AB48"/>
    <mergeCell ref="C36:E36"/>
    <mergeCell ref="C21:E21"/>
    <mergeCell ref="C33:E33"/>
    <mergeCell ref="F63:AC63"/>
    <mergeCell ref="C64:AC64"/>
    <mergeCell ref="C65:E65"/>
    <mergeCell ref="F62:AC62"/>
    <mergeCell ref="B14:E14"/>
    <mergeCell ref="F14:AC14"/>
    <mergeCell ref="C54:E54"/>
    <mergeCell ref="C42:E42"/>
    <mergeCell ref="C51:AC51"/>
    <mergeCell ref="C39:E39"/>
    <mergeCell ref="B7:AC7"/>
    <mergeCell ref="F8:AC8"/>
    <mergeCell ref="F12:AC12"/>
    <mergeCell ref="F13:AC13"/>
    <mergeCell ref="C16:E16"/>
    <mergeCell ref="B8:E8"/>
    <mergeCell ref="F49:AC49"/>
    <mergeCell ref="F50:AC50"/>
    <mergeCell ref="E6:AC6"/>
    <mergeCell ref="B6:D6"/>
    <mergeCell ref="C60:E60"/>
    <mergeCell ref="B61:AB61"/>
    <mergeCell ref="B17:H17"/>
    <mergeCell ref="F9:AC9"/>
    <mergeCell ref="B9:E9"/>
    <mergeCell ref="B12:E12"/>
    <mergeCell ref="C22:E22"/>
    <mergeCell ref="C23:E23"/>
    <mergeCell ref="C24:E24"/>
    <mergeCell ref="C40:E40"/>
    <mergeCell ref="C41:E41"/>
    <mergeCell ref="B28:AB28"/>
    <mergeCell ref="C37:E37"/>
    <mergeCell ref="D35:AC35"/>
    <mergeCell ref="B1:AC1"/>
    <mergeCell ref="B2:AC2"/>
    <mergeCell ref="B3:D3"/>
    <mergeCell ref="B4:D4"/>
    <mergeCell ref="B5:D5"/>
    <mergeCell ref="E3:AC3"/>
    <mergeCell ref="E4:AC4"/>
    <mergeCell ref="E5:AC5"/>
    <mergeCell ref="C71:AB71"/>
    <mergeCell ref="C26:E26"/>
    <mergeCell ref="C18:E18"/>
    <mergeCell ref="B13:E13"/>
    <mergeCell ref="C29:E29"/>
    <mergeCell ref="C30:E30"/>
    <mergeCell ref="C31:E31"/>
    <mergeCell ref="C32:E32"/>
    <mergeCell ref="C20:E20"/>
    <mergeCell ref="B35:C35"/>
    <mergeCell ref="C68:E68"/>
    <mergeCell ref="C67:E67"/>
    <mergeCell ref="B62:E62"/>
    <mergeCell ref="C25:E25"/>
    <mergeCell ref="C58:E58"/>
    <mergeCell ref="C53:E53"/>
  </mergeCells>
  <printOptions horizontalCentered="1"/>
  <pageMargins left="0.19685039370078741" right="0" top="0.59055118110236227" bottom="0.39370078740157483" header="0.39370078740157483" footer="0.39370078740157483"/>
  <pageSetup scale="49" orientation="landscape" r:id="rId1"/>
  <headerFooter>
    <oddFooter>&amp;C&amp;9PLAN OPERATIVO ANUAL, 2023
&amp;P</oddFooter>
  </headerFooter>
  <rowBreaks count="3" manualBreakCount="3">
    <brk id="32" min="1" max="28" man="1"/>
    <brk id="47" min="1" max="28" man="1"/>
    <brk id="60" min="1" max="28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1"/>
  <sheetViews>
    <sheetView workbookViewId="0">
      <selection activeCell="Q29" sqref="Q29"/>
    </sheetView>
  </sheetViews>
  <sheetFormatPr baseColWidth="10" defaultRowHeight="15" x14ac:dyDescent="0.25"/>
  <cols>
    <col min="22" max="25" width="11.42578125" style="45"/>
  </cols>
  <sheetData>
    <row r="2" spans="1:19" x14ac:dyDescent="0.25">
      <c r="A2" t="s">
        <v>91</v>
      </c>
    </row>
    <row r="3" spans="1:19" x14ac:dyDescent="0.25">
      <c r="B3">
        <v>1044885.74</v>
      </c>
      <c r="C3">
        <v>29361.84</v>
      </c>
      <c r="E3">
        <f>SUM(C3+C4+E5+C6)</f>
        <v>1136668.51</v>
      </c>
      <c r="I3">
        <v>235687.82</v>
      </c>
      <c r="N3" s="45"/>
    </row>
    <row r="4" spans="1:19" x14ac:dyDescent="0.25">
      <c r="C4">
        <v>62420.93</v>
      </c>
      <c r="G4">
        <v>21472340.73</v>
      </c>
      <c r="M4" s="45"/>
    </row>
    <row r="5" spans="1:19" x14ac:dyDescent="0.25">
      <c r="C5">
        <v>174611.39</v>
      </c>
      <c r="D5" s="45">
        <v>870274.35</v>
      </c>
      <c r="E5">
        <f>SUM(C5:D5)</f>
        <v>1044885.74</v>
      </c>
      <c r="G5">
        <v>21282227.829999998</v>
      </c>
      <c r="I5">
        <v>1320</v>
      </c>
      <c r="N5" s="45"/>
    </row>
    <row r="6" spans="1:19" x14ac:dyDescent="0.25">
      <c r="C6">
        <v>0</v>
      </c>
      <c r="N6" s="45"/>
    </row>
    <row r="7" spans="1:19" x14ac:dyDescent="0.25">
      <c r="G7">
        <f>SUM(G4-G5)</f>
        <v>190112.90000000224</v>
      </c>
      <c r="I7">
        <f>SUM(I3-I5)</f>
        <v>234367.82</v>
      </c>
      <c r="N7" s="45"/>
      <c r="P7" s="45"/>
    </row>
    <row r="8" spans="1:19" x14ac:dyDescent="0.25">
      <c r="C8">
        <f>SUM(C3:C7)</f>
        <v>266394.16000000003</v>
      </c>
      <c r="D8">
        <f>SUM(B3-C5)</f>
        <v>870274.35</v>
      </c>
      <c r="Q8" s="45"/>
    </row>
    <row r="9" spans="1:19" x14ac:dyDescent="0.25">
      <c r="Q9" s="45"/>
    </row>
    <row r="10" spans="1:19" x14ac:dyDescent="0.25">
      <c r="A10" t="s">
        <v>92</v>
      </c>
      <c r="B10">
        <v>21475340.73</v>
      </c>
      <c r="C10">
        <v>507628.57</v>
      </c>
      <c r="D10" s="45">
        <v>190112.90000000224</v>
      </c>
      <c r="E10">
        <f>SUM(C10:D10)</f>
        <v>697741.4700000023</v>
      </c>
    </row>
    <row r="11" spans="1:19" x14ac:dyDescent="0.25">
      <c r="C11">
        <v>74599.259999999995</v>
      </c>
      <c r="D11" s="45">
        <v>74599.259999999995</v>
      </c>
      <c r="E11" s="45">
        <v>74599.259999999995</v>
      </c>
      <c r="I11">
        <v>583519.87</v>
      </c>
    </row>
    <row r="12" spans="1:19" s="45" customFormat="1" x14ac:dyDescent="0.25">
      <c r="C12" s="45">
        <v>20700000</v>
      </c>
      <c r="D12" s="45">
        <v>20700000</v>
      </c>
      <c r="E12" s="45">
        <v>20700000</v>
      </c>
      <c r="J12" s="45">
        <v>73936.960000000006</v>
      </c>
      <c r="K12" s="45">
        <v>92997.744999999995</v>
      </c>
      <c r="L12" s="45">
        <f>SUM(J12:K12)</f>
        <v>166934.70500000002</v>
      </c>
      <c r="N12" s="45">
        <v>1088332.79</v>
      </c>
      <c r="O12" s="45">
        <v>66434.11</v>
      </c>
      <c r="P12" s="45">
        <v>235347.3</v>
      </c>
      <c r="Q12" s="45">
        <f>SUM(O12:P12)</f>
        <v>301781.40999999997</v>
      </c>
    </row>
    <row r="13" spans="1:19" s="45" customFormat="1" x14ac:dyDescent="0.25">
      <c r="C13" s="45">
        <f>SUM(C10:C12)</f>
        <v>21282227.829999998</v>
      </c>
      <c r="O13" s="45">
        <v>277644.5</v>
      </c>
      <c r="P13" s="45">
        <v>235347.3</v>
      </c>
      <c r="Q13" s="45">
        <f>SUM(O13:P13)</f>
        <v>512991.8</v>
      </c>
    </row>
    <row r="14" spans="1:19" x14ac:dyDescent="0.25">
      <c r="D14">
        <f>SUM(B10-C13)</f>
        <v>193112.90000000224</v>
      </c>
      <c r="E14">
        <f>SUM(E10:E12)</f>
        <v>21472340.730000004</v>
      </c>
      <c r="J14">
        <v>323587.42</v>
      </c>
      <c r="K14">
        <v>92997.744999999995</v>
      </c>
      <c r="L14">
        <f>SUM(J14:K14)</f>
        <v>416585.16499999998</v>
      </c>
      <c r="O14">
        <v>38212.29</v>
      </c>
      <c r="P14" s="45">
        <v>235347.3</v>
      </c>
      <c r="Q14">
        <f>SUM(O14:P14)</f>
        <v>273559.58999999997</v>
      </c>
    </row>
    <row r="15" spans="1:19" x14ac:dyDescent="0.25">
      <c r="A15" t="s">
        <v>93</v>
      </c>
      <c r="B15">
        <v>302391.15000000002</v>
      </c>
      <c r="C15">
        <v>13674.66</v>
      </c>
      <c r="Q15" s="45"/>
    </row>
    <row r="16" spans="1:19" x14ac:dyDescent="0.25">
      <c r="C16">
        <v>0</v>
      </c>
      <c r="J16">
        <f>SUM(J12:J14)</f>
        <v>397524.38</v>
      </c>
      <c r="K16">
        <f>SUM(I11-J16)</f>
        <v>185995.49</v>
      </c>
      <c r="O16">
        <f>SUM(O12:O15)</f>
        <v>382290.89999999997</v>
      </c>
      <c r="P16">
        <f>SUM(N12-O16)</f>
        <v>706041.89000000013</v>
      </c>
      <c r="Q16">
        <v>3</v>
      </c>
      <c r="R16">
        <f>SUM(P16/Q16)</f>
        <v>235347.29666666672</v>
      </c>
      <c r="S16" s="45"/>
    </row>
    <row r="17" spans="1:18" x14ac:dyDescent="0.25">
      <c r="C17">
        <f>SUM(C15:C16)</f>
        <v>432968.17000000004</v>
      </c>
      <c r="K17">
        <v>2</v>
      </c>
    </row>
    <row r="18" spans="1:18" x14ac:dyDescent="0.25">
      <c r="D18">
        <f>SUM(B15-C17)</f>
        <v>185995.49</v>
      </c>
      <c r="K18">
        <f>SUM(K16/K17)</f>
        <v>92997.744999999995</v>
      </c>
      <c r="L18">
        <f>SUM(L12:L14)</f>
        <v>583519.87</v>
      </c>
      <c r="P18">
        <v>242419.15</v>
      </c>
    </row>
    <row r="20" spans="1:18" x14ac:dyDescent="0.25">
      <c r="A20" s="103" t="s">
        <v>94</v>
      </c>
      <c r="B20" s="103">
        <v>1088332.79</v>
      </c>
      <c r="C20" s="103"/>
      <c r="D20" s="103"/>
      <c r="E20" s="103"/>
      <c r="F20" s="103"/>
      <c r="G20" s="103"/>
    </row>
    <row r="21" spans="1:18" x14ac:dyDescent="0.25">
      <c r="A21" s="103"/>
      <c r="B21" s="103"/>
      <c r="C21" s="103">
        <v>325698.55</v>
      </c>
      <c r="D21" s="45">
        <v>282806.46000000002</v>
      </c>
      <c r="E21" s="103">
        <f>SUM(C21:D21)</f>
        <v>608505.01</v>
      </c>
      <c r="F21" s="103"/>
      <c r="G21" s="103"/>
      <c r="N21">
        <v>345440.91</v>
      </c>
      <c r="O21">
        <v>29925</v>
      </c>
      <c r="P21" s="45">
        <v>136154.43</v>
      </c>
      <c r="Q21">
        <f>SUM(O21:P21)</f>
        <v>166079.43</v>
      </c>
    </row>
    <row r="22" spans="1:18" s="45" customFormat="1" x14ac:dyDescent="0.25">
      <c r="A22" s="103"/>
      <c r="B22" s="103"/>
      <c r="C22" s="103">
        <v>161487.98000000001</v>
      </c>
      <c r="D22" s="45">
        <v>282806.46000000002</v>
      </c>
      <c r="E22" s="103">
        <f>SUM(C22:D22)</f>
        <v>444294.44000000006</v>
      </c>
      <c r="F22" s="103"/>
      <c r="G22" s="103"/>
      <c r="J22" s="45">
        <v>904014</v>
      </c>
      <c r="O22" s="45">
        <v>43207.05</v>
      </c>
      <c r="P22" s="45">
        <v>136154.43</v>
      </c>
      <c r="Q22" s="45">
        <f>SUM(O22:P22)</f>
        <v>179361.47999999998</v>
      </c>
    </row>
    <row r="23" spans="1:18" x14ac:dyDescent="0.25">
      <c r="A23" s="103"/>
      <c r="B23" s="103"/>
      <c r="C23" s="103">
        <v>35533.33</v>
      </c>
      <c r="D23" s="103"/>
      <c r="E23" s="103">
        <v>35533.33</v>
      </c>
      <c r="F23" s="103"/>
      <c r="G23" s="103"/>
      <c r="J23">
        <v>772701.69</v>
      </c>
    </row>
    <row r="24" spans="1:18" x14ac:dyDescent="0.25">
      <c r="A24" s="103"/>
      <c r="B24" s="103"/>
      <c r="C24" s="103">
        <v>0</v>
      </c>
      <c r="D24" s="103"/>
      <c r="E24" s="103">
        <v>0</v>
      </c>
      <c r="F24" s="103"/>
      <c r="G24" s="103"/>
      <c r="O24">
        <f>SUM(O21:O23)</f>
        <v>73132.05</v>
      </c>
      <c r="P24">
        <f>SUM(N21-O24)</f>
        <v>272308.86</v>
      </c>
      <c r="Q24">
        <v>2</v>
      </c>
      <c r="R24">
        <f>SUM(P24/Q24)</f>
        <v>136154.43</v>
      </c>
    </row>
    <row r="25" spans="1:18" x14ac:dyDescent="0.25">
      <c r="C25">
        <f>SUM(C21:C24)</f>
        <v>522719.86000000004</v>
      </c>
      <c r="D25">
        <f>SUM(B20-C25)</f>
        <v>565612.92999999993</v>
      </c>
      <c r="E25">
        <v>2</v>
      </c>
      <c r="F25">
        <f>SUM(D25/E25)</f>
        <v>282806.46499999997</v>
      </c>
      <c r="J25">
        <f>SUM(J22-J23)</f>
        <v>131312.31000000006</v>
      </c>
      <c r="K25">
        <v>3</v>
      </c>
      <c r="L25">
        <f>SUM(J25/K25)</f>
        <v>43770.770000000019</v>
      </c>
    </row>
    <row r="26" spans="1:18" x14ac:dyDescent="0.25">
      <c r="A26" t="s">
        <v>95</v>
      </c>
      <c r="B26" s="45">
        <v>693230.2</v>
      </c>
    </row>
    <row r="27" spans="1:18" x14ac:dyDescent="0.25">
      <c r="B27" s="45"/>
      <c r="C27">
        <v>38500</v>
      </c>
      <c r="D27" s="45">
        <v>623500</v>
      </c>
      <c r="E27">
        <f>SUM(C27:D27)</f>
        <v>662000</v>
      </c>
      <c r="F27">
        <f>SUM(E27:E29)</f>
        <v>662000</v>
      </c>
      <c r="J27">
        <v>329827.81</v>
      </c>
      <c r="K27" s="45">
        <v>43770.770000000019</v>
      </c>
      <c r="L27" s="45">
        <f>SUM(J27:K27)</f>
        <v>373598.58</v>
      </c>
      <c r="N27">
        <v>414150.36</v>
      </c>
    </row>
    <row r="28" spans="1:18" x14ac:dyDescent="0.25">
      <c r="C28">
        <v>13616.2</v>
      </c>
      <c r="D28" s="45"/>
      <c r="F28" s="45">
        <v>13616.2</v>
      </c>
      <c r="J28">
        <v>259515.19</v>
      </c>
      <c r="K28" s="45">
        <v>43770.770000000019</v>
      </c>
      <c r="L28">
        <f>SUM(J28:K28)</f>
        <v>303285.96000000002</v>
      </c>
      <c r="O28">
        <v>15518.21</v>
      </c>
      <c r="P28" s="45">
        <v>159530.79</v>
      </c>
      <c r="Q28">
        <f>SUM(O28:P28)</f>
        <v>175049</v>
      </c>
    </row>
    <row r="29" spans="1:18" x14ac:dyDescent="0.25">
      <c r="C29">
        <v>17614</v>
      </c>
      <c r="D29" s="45"/>
      <c r="F29" s="45">
        <v>17614</v>
      </c>
      <c r="J29" s="45">
        <v>183358.69</v>
      </c>
      <c r="K29" s="45">
        <v>43770.770000000019</v>
      </c>
      <c r="L29">
        <f>SUM(J29:K29)</f>
        <v>227129.46000000002</v>
      </c>
      <c r="O29">
        <v>239101.36</v>
      </c>
      <c r="Q29" s="45">
        <v>239101.36</v>
      </c>
    </row>
    <row r="31" spans="1:18" x14ac:dyDescent="0.25">
      <c r="C31">
        <f>SUM(C27:C30)</f>
        <v>69730.2</v>
      </c>
      <c r="D31" s="45">
        <f>SUM(B26-C31)</f>
        <v>623500</v>
      </c>
      <c r="E31">
        <f>+B26-C31</f>
        <v>623500</v>
      </c>
      <c r="F31">
        <f>SUM(F27:F29)</f>
        <v>693230.2</v>
      </c>
      <c r="L31">
        <f>SUM(L27:L30)</f>
        <v>904014</v>
      </c>
      <c r="O31">
        <f>SUM(O28:O30)</f>
        <v>254619.56999999998</v>
      </c>
      <c r="P31">
        <f>SUM(N27-O31)</f>
        <v>159530.79</v>
      </c>
      <c r="Q31">
        <f>SUM(Q28:Q29)</f>
        <v>414150.36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EJECUCION</vt:lpstr>
      <vt:lpstr>Hoja3</vt:lpstr>
      <vt:lpstr>EJECUCION!Área_de_impresión</vt:lpstr>
      <vt:lpstr>EJECUCION!Títulos_a_imprimir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Garcia</dc:creator>
  <cp:lastModifiedBy>Cristian Josué López Barera</cp:lastModifiedBy>
  <cp:lastPrinted>2024-02-01T15:17:56Z</cp:lastPrinted>
  <dcterms:created xsi:type="dcterms:W3CDTF">2019-01-08T14:24:40Z</dcterms:created>
  <dcterms:modified xsi:type="dcterms:W3CDTF">2024-02-01T15:20:08Z</dcterms:modified>
</cp:coreProperties>
</file>