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junio\"/>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S19" i="1" l="1"/>
  <c r="T19" i="1"/>
  <c r="U31" i="1"/>
  <c r="R29" i="1"/>
  <c r="Q29" i="1"/>
  <c r="T18" i="1" l="1"/>
  <c r="S18" i="1"/>
  <c r="R19" i="1"/>
  <c r="R18" i="1" s="1"/>
  <c r="Q19" i="1"/>
  <c r="Q18" i="1" s="1"/>
  <c r="O19" i="1"/>
  <c r="L19" i="1"/>
  <c r="L20" i="1"/>
  <c r="O18" i="1"/>
  <c r="M18" i="1"/>
  <c r="P26" i="1" l="1"/>
  <c r="P31" i="1" l="1"/>
  <c r="O20" i="1"/>
  <c r="S67" i="1" l="1"/>
  <c r="T67" i="1"/>
  <c r="Q67" i="1"/>
  <c r="R68" i="1" l="1"/>
  <c r="R67" i="1" s="1"/>
  <c r="S68" i="1"/>
  <c r="T68" i="1"/>
  <c r="Q68" i="1"/>
  <c r="R59" i="1"/>
  <c r="S59" i="1"/>
  <c r="T59" i="1"/>
  <c r="Q59" i="1"/>
  <c r="R55" i="1"/>
  <c r="S55" i="1"/>
  <c r="T55" i="1"/>
  <c r="Q55" i="1"/>
  <c r="S54" i="1"/>
  <c r="T54" i="1"/>
  <c r="R45" i="1"/>
  <c r="S45" i="1"/>
  <c r="T45" i="1"/>
  <c r="Q45" i="1"/>
  <c r="R36" i="1"/>
  <c r="S36" i="1"/>
  <c r="T36" i="1"/>
  <c r="Q36" i="1"/>
  <c r="S29" i="1"/>
  <c r="T29" i="1"/>
  <c r="R20" i="1"/>
  <c r="S20" i="1"/>
  <c r="T20" i="1"/>
  <c r="Q20" i="1"/>
  <c r="Q54" i="1" l="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M36" i="1"/>
  <c r="O36" i="1"/>
  <c r="L36" i="1"/>
  <c r="M29" i="1"/>
  <c r="O29" i="1"/>
  <c r="L29" i="1"/>
  <c r="M20" i="1"/>
  <c r="N20" i="1"/>
  <c r="L17" i="1" l="1"/>
  <c r="N19" i="1"/>
  <c r="N18" i="1" s="1"/>
  <c r="M19" i="1"/>
  <c r="L18" i="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1" i="1" l="1"/>
  <c r="Z60" i="1"/>
  <c r="Z59" i="1"/>
  <c r="Z58" i="1"/>
  <c r="Z57" i="1"/>
  <c r="Z56" i="1"/>
  <c r="Z55" i="1"/>
  <c r="Z54" i="1"/>
  <c r="Z48" i="1"/>
  <c r="Z47" i="1"/>
  <c r="Z46" i="1"/>
  <c r="Z45" i="1"/>
  <c r="Z32" i="1"/>
  <c r="Z31" i="1"/>
  <c r="Z30" i="1"/>
  <c r="Z29" i="1"/>
  <c r="Z27"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A61" i="1"/>
  <c r="AB61" i="1" s="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<sst xmlns="http://schemas.openxmlformats.org/spreadsheetml/2006/main" count="246" uniqueCount="137">
  <si>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</si>
  <si>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</si>
  <si>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</si>
  <si>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</si>
  <si>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</si>
  <si>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</si>
  <si>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</si>
  <si>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</si>
  <si>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</si>
  <si>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</si>
  <si>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</si>
  <si>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</si>
  <si>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</si>
  <si>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</si>
  <si>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</si>
  <si>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</si>
  <si>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</si>
  <si>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</si>
  <si>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</si>
  <si>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</si>
  <si>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</si>
  <si>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</si>
  <si>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</si>
  <si>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</si>
  <si>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</si>
  <si>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</si>
  <si>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</si>
  <si>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</si>
  <si>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</si>
  <si>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</si>
  <si>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</si>
  <si>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</si>
  <si>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</si>
  <si>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</si>
  <si>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</si>
  <si>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</si>
  <si>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</si>
  <si>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</si>
  <si>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</si>
  <si>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</si>
  <si>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</si>
  <si>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</si>
  <si>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</si>
  <si>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</si>
  <si>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</si>
  <si>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</si>
  <si>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</si>
  <si>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</si>
  <si>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</si>
  <si>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</si>
  <si>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</si>
  <si>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</si>
  <si>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</si>
  <si>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</si>
  <si>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</si>
  <si>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</si>
  <si>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</si>
  <si>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</si>
  <si>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</si>
  <si>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</si>
  <si>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</si>
  <si>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</si>
  <si>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</si>
  <si>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</si>
  <si>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</si>
  <si>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</si>
  <si>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</si>
  <si>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</si>
  <si>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</si>
  <si>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</si>
  <si>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</si>
  <si>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</si>
  <si>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</si>
  <si>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</si>
  <si>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</si>
  <si>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</si>
  <si>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</si>
  <si>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</si>
  <si>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</si>
  <si>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</si>
  <si>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</si>
  <si>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</si>
  <si>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</si>
  <si>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</si>
  <si>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</si>
  <si>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</si>
  <si>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</si>
  <si>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</si>
  <si>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</si>
  <si>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</si>
  <si>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</si>
  <si>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</si>
  <si>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</si>
  <si>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</si>
  <si>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</si>
  <si>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</si>
  <si>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</si>
  <si>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</si>
  <si>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</si>
  <si>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</si>
  <si>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</si>
  <si>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</si>
  <si>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</si>
  <si>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</si>
  <si>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</si>
  <si>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</si>
  <si>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</si>
  <si>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</si>
  <si>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</si>
  <si>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</si>
  <si>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</si>
  <si>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</si>
  <si>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</si>
  <si>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</si>
  <si>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</si>
  <si>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</si>
  <si>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</si>
  <si>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</si>
  <si>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1. Comité de Alto Nivel de Facilitación del Comercio 2. Presentación del Manejo y Aprovechamiento de RICE 3. Comité Técnico Nacional de Facilitación del Comercio</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</si>
  <si>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</si>
  <si>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</si>
  <si>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</si>
  <si>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</si>
  <si>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</si>
  <si>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</si>
  <si>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t>
  </si>
  <si>
    <t xml:space="preserve">1. Participación en facilitación sobre el Organo de Apelación OMC; 2. Reunión de Trabajo técnico sobre el proceso de reforma de solución de diferencias OMC. </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</si>
  <si>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</si>
  <si>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t>
  </si>
  <si>
    <t>1. 13° Conferencia Ministerial Reunión del Grupo CAIRNS 2. 13° Conferencia Ministerial Reunión del Grupo G33 3.  Reunión del Grupo GRULAC OMPI. 4. Reunión del Grupo CAIRNS.</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</si>
  <si>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t>
  </si>
  <si>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t>
  </si>
  <si>
    <t xml:space="preserve">Se reportan 582 metas las cuales se integro con  cuestionarios EUR1  46, 224 EUR1 Sustitutivos, 294 Certificados de Taiwan y 18 Opiniones Técnicas. </t>
  </si>
  <si>
    <r>
      <t>Se alcanzó la metas de 82 asesorias integradas de la siguiente forma: 62 personas que fueron atendidas en los temas de verificación de Origen,  2</t>
    </r>
    <r>
      <rPr>
        <b/>
        <sz val="10"/>
        <rFont val="Times New Roman"/>
        <family val="1"/>
      </rPr>
      <t xml:space="preserve"> </t>
    </r>
    <r>
      <rPr>
        <sz val="10"/>
        <rFont val="Times New Roman"/>
        <family val="1"/>
      </rPr>
      <t>en MSF, en Contingentes Arancelarios se efectuó 16 asesoría las cuales fueron resueltas por el personal de la DACE y 2 de MAYNA.</t>
    </r>
  </si>
  <si>
    <r>
      <rPr>
        <b/>
        <sz val="10"/>
        <rFont val="Times New Roman"/>
        <family val="1"/>
      </rPr>
      <t xml:space="preserve">Informes Mensuales: </t>
    </r>
    <r>
      <rPr>
        <sz val="10"/>
        <rFont val="Times New Roman"/>
        <family val="1"/>
      </rPr>
      <t xml:space="preserve"> (6) Informe de Comercio Exterior, (15) Informe de Producto, (12) Informes de Capítulo
</t>
    </r>
    <r>
      <rPr>
        <b/>
        <sz val="10"/>
        <rFont val="Times New Roman"/>
        <family val="1"/>
      </rPr>
      <t>Informes Anuales:</t>
    </r>
    <r>
      <rPr>
        <sz val="10"/>
        <rFont val="Times New Roman"/>
        <family val="1"/>
      </rPr>
      <t xml:space="preserve">   (7) Evaluaciones Comerciales, (1) Informe Comercio Exterior
</t>
    </r>
    <r>
      <rPr>
        <b/>
        <sz val="10"/>
        <rFont val="Times New Roman"/>
        <family val="1"/>
      </rPr>
      <t>Informes a Demanda:</t>
    </r>
    <r>
      <rPr>
        <sz val="10"/>
        <rFont val="Times New Roman"/>
        <family val="1"/>
      </rPr>
      <t xml:space="preserve"> (60) Perfiles de País</t>
    </r>
  </si>
  <si>
    <r>
      <rPr>
        <b/>
        <sz val="10"/>
        <rFont val="Times New Roman"/>
        <family val="1"/>
      </rPr>
      <t xml:space="preserve">Informes Mensuales: </t>
    </r>
    <r>
      <rPr>
        <sz val="10"/>
        <rFont val="Times New Roman"/>
        <family val="1"/>
      </rPr>
      <t xml:space="preserve"> (6) Barómetro Cámara - Sector Lácteo, (18) Ficha Contacto, (7) Estudio de Industria, (3) Estudios Especializados de Tendencia, (6) Mercados Internacionales
</t>
    </r>
    <r>
      <rPr>
        <b/>
        <sz val="10"/>
        <rFont val="Times New Roman"/>
        <family val="1"/>
      </rPr>
      <t>Informes Anuales:</t>
    </r>
    <r>
      <rPr>
        <sz val="10"/>
        <rFont val="Times New Roman"/>
        <family val="1"/>
      </rPr>
      <t xml:space="preserve">  (1) Informe por Región</t>
    </r>
  </si>
  <si>
    <r>
      <rPr>
        <b/>
        <sz val="10"/>
        <rFont val="Times New Roman"/>
        <family val="1"/>
      </rPr>
      <t>Informes Semanales:</t>
    </r>
    <r>
      <rPr>
        <sz val="10"/>
        <rFont val="Times New Roman"/>
        <family val="1"/>
      </rPr>
      <t xml:space="preserve">  (27) Informe Económico Semanal, (26) Análisis Prospectivo - Análisis de Medios 
</t>
    </r>
    <r>
      <rPr>
        <b/>
        <sz val="10"/>
        <rFont val="Times New Roman"/>
        <family val="1"/>
      </rPr>
      <t>Informes Mensuales:</t>
    </r>
    <r>
      <rPr>
        <sz val="10"/>
        <rFont val="Times New Roman"/>
        <family val="1"/>
      </rPr>
      <t xml:space="preserve"> (6) Informe de Inflación, (1) Presentación Carga Tributaia, (3) Reporte de Vino, (2) Reporte de Aceite de Palma
</t>
    </r>
    <r>
      <rPr>
        <b/>
        <sz val="10"/>
        <rFont val="Times New Roman"/>
        <family val="1"/>
      </rPr>
      <t xml:space="preserve">Informes Trimestrales: </t>
    </r>
    <r>
      <rPr>
        <sz val="10"/>
        <rFont val="Times New Roman"/>
        <family val="1"/>
      </rPr>
      <t xml:space="preserve">(3) Balanzas Comerciales 
</t>
    </r>
    <r>
      <rPr>
        <b/>
        <sz val="10"/>
        <rFont val="Times New Roman"/>
        <family val="1"/>
      </rPr>
      <t>A Solicitud:</t>
    </r>
    <r>
      <rPr>
        <sz val="10"/>
        <rFont val="Times New Roman"/>
        <family val="1"/>
      </rPr>
      <t xml:space="preserve"> (1) Presentación Relación Bilateral GT- España, (1) Presentación Tendencias Económicas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</si>
</sst>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50">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5" fillId="2" borderId="1" xfId="4" applyFont="1" applyFill="1" applyBorder="1" applyAlignment="1">
      <alignment horizontal="center"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9" fontId="10" fillId="2" borderId="1" xfId="1" applyNumberFormat="1" applyFont="1" applyFill="1" applyBorder="1" applyAlignment="1">
      <alignment horizontal="center" vertical="top"/>
    </xf>
    <xf numFmtId="0" fontId="11" fillId="2" borderId="1" xfId="0" applyFont="1" applyFill="1" applyBorder="1" applyAlignment="1">
      <alignment horizontal="center" vertical="top" wrapText="1"/>
    </xf>
    <xf numFmtId="4" fontId="15" fillId="2" borderId="1" xfId="1" applyNumberFormat="1" applyFont="1" applyFill="1" applyBorder="1" applyAlignment="1">
      <alignment vertical="top"/>
    </xf>
    <xf numFmtId="0" fontId="11" fillId="2" borderId="1" xfId="0" applyFont="1" applyFill="1" applyBorder="1" applyAlignment="1">
      <alignment horizontal="center" vertical="top" wrapText="1"/>
    </xf>
    <xf numFmtId="0" fontId="23" fillId="7" borderId="1" xfId="1" applyFont="1" applyFill="1" applyBorder="1" applyAlignment="1">
      <alignment vertical="top" wrapText="1"/>
    </xf>
    <xf numFmtId="0" fontId="11" fillId="2" borderId="1" xfId="0" applyFont="1" applyFill="1" applyBorder="1" applyAlignment="1">
      <alignment horizontal="center"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4" xfId="1" applyFont="1" applyFill="1" applyBorder="1" applyAlignment="1">
      <alignment vertical="center" wrapText="1"/>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49" fontId="3"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0" fontId="19" fillId="6" borderId="1" xfId="1" applyFont="1" applyFill="1" applyBorder="1" applyAlignment="1">
      <alignment horizontal="left" vertical="center"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49" fontId="3" fillId="2" borderId="7"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1" xfId="0" applyFont="1" applyFill="1" applyBorder="1" applyAlignment="1">
      <alignment horizontal="justify" vertical="top"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152400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B29" zoomScale="85" zoomScaleNormal="100" zoomScaleSheetLayoutView="85" zoomScalePageLayoutView="70" workbookViewId="0">
      <selection activeCell="T31" sqref="T31"/>
    </sheetView>
  </sheetViews>
  <sheetFormatPr baseColWidth="10" defaultColWidth="11.42578125" defaultRowHeight="12.75" x14ac:dyDescent="0.2"/>
  <cols>
    <col min="1" max="1" width="8.42578125" style="1" hidden="1" customWidth="1"/>
    <col min="2" max="2" width="5.4257812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bestFit="1" customWidth="1"/>
    <col min="13" max="13" width="4.42578125" style="1" bestFit="1" customWidth="1"/>
    <col min="14" max="14" width="5.140625" style="1" bestFit="1" customWidth="1"/>
    <col min="15" max="15" width="4.85546875" style="1" bestFit="1" customWidth="1"/>
    <col min="16" max="16" width="16.42578125" style="1" customWidth="1"/>
    <col min="17" max="17" width="5.28515625" style="1" bestFit="1" customWidth="1"/>
    <col min="18" max="18" width="4.5703125" style="1" bestFit="1" customWidth="1"/>
    <col min="19" max="19" width="4" style="1" bestFit="1" customWidth="1"/>
    <col min="20" max="20" width="5" style="1" bestFit="1" customWidth="1"/>
    <col min="21" max="21" width="17" style="1" customWidth="1"/>
    <col min="22" max="22" width="4.85546875" style="1" hidden="1" customWidth="1"/>
    <col min="23" max="24" width="4.5703125" style="1" hidden="1" customWidth="1"/>
    <col min="25" max="25" width="4.42578125" style="1" hidden="1" customWidth="1"/>
    <col min="26" max="26" width="14.42578125" style="1" hidden="1" customWidth="1"/>
    <col min="27" max="27" width="12.28515625" style="1" customWidth="1"/>
    <col min="28" max="28" width="12.5703125" style="1" customWidth="1"/>
    <col min="29" max="29" width="15.140625" style="1" customWidth="1"/>
    <col min="30" max="30" width="77.140625" style="1" customWidth="1"/>
    <col min="31" max="31" width="27.140625" style="1" hidden="1" customWidth="1"/>
    <col min="32" max="33" width="13.5703125" style="1" bestFit="1" customWidth="1"/>
    <col min="34" max="16384" width="11.42578125" style="1"/>
  </cols>
  <sheetData>
    <row r="1" spans="1:31" ht="32.25" customHeight="1" x14ac:dyDescent="0.2">
      <c r="B1" s="232" t="s">
        <v>99</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4"/>
    </row>
    <row r="2" spans="1:31" s="48" customFormat="1" ht="16.5" customHeight="1" x14ac:dyDescent="0.2">
      <c r="A2" s="2"/>
      <c r="B2" s="235" t="s">
        <v>58</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53"/>
    </row>
    <row r="3" spans="1:31" s="2" customFormat="1" ht="15" x14ac:dyDescent="0.2">
      <c r="B3" s="236" t="s">
        <v>55</v>
      </c>
      <c r="C3" s="236"/>
      <c r="D3" s="236"/>
      <c r="E3" s="239" t="s">
        <v>0</v>
      </c>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row>
    <row r="4" spans="1:31" s="2" customFormat="1" ht="15" x14ac:dyDescent="0.2">
      <c r="B4" s="237" t="s">
        <v>56</v>
      </c>
      <c r="C4" s="237"/>
      <c r="D4" s="237"/>
      <c r="E4" s="240" t="s">
        <v>1</v>
      </c>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row>
    <row r="5" spans="1:31" s="2" customFormat="1" ht="15.75" customHeight="1" x14ac:dyDescent="0.2">
      <c r="B5" s="238" t="s">
        <v>57</v>
      </c>
      <c r="C5" s="238"/>
      <c r="D5" s="238"/>
      <c r="E5" s="241" t="s">
        <v>35</v>
      </c>
      <c r="F5" s="242"/>
      <c r="G5" s="242"/>
      <c r="H5" s="242"/>
      <c r="I5" s="242"/>
      <c r="J5" s="242"/>
      <c r="K5" s="242"/>
      <c r="L5" s="242"/>
      <c r="M5" s="242"/>
      <c r="N5" s="242"/>
      <c r="O5" s="242"/>
      <c r="P5" s="242"/>
      <c r="Q5" s="242"/>
      <c r="R5" s="242"/>
      <c r="S5" s="242"/>
      <c r="T5" s="242"/>
      <c r="U5" s="242"/>
      <c r="V5" s="242"/>
      <c r="W5" s="242"/>
      <c r="X5" s="242"/>
      <c r="Y5" s="242"/>
      <c r="Z5" s="242"/>
      <c r="AA5" s="242"/>
      <c r="AB5" s="242"/>
      <c r="AC5" s="242"/>
      <c r="AD5" s="243"/>
    </row>
    <row r="6" spans="1:31" s="2" customFormat="1" ht="161.25" customHeight="1" x14ac:dyDescent="0.2">
      <c r="B6" s="210" t="s">
        <v>2</v>
      </c>
      <c r="C6" s="211"/>
      <c r="D6" s="212"/>
      <c r="E6" s="207" t="s">
        <v>100</v>
      </c>
      <c r="F6" s="208"/>
      <c r="G6" s="208"/>
      <c r="H6" s="208"/>
      <c r="I6" s="208"/>
      <c r="J6" s="208"/>
      <c r="K6" s="208"/>
      <c r="L6" s="208"/>
      <c r="M6" s="208"/>
      <c r="N6" s="208"/>
      <c r="O6" s="208"/>
      <c r="P6" s="208"/>
      <c r="Q6" s="208"/>
      <c r="R6" s="208"/>
      <c r="S6" s="208"/>
      <c r="T6" s="208"/>
      <c r="U6" s="208"/>
      <c r="V6" s="208"/>
      <c r="W6" s="208"/>
      <c r="X6" s="208"/>
      <c r="Y6" s="208"/>
      <c r="Z6" s="208"/>
      <c r="AA6" s="208"/>
      <c r="AB6" s="208"/>
      <c r="AC6" s="208"/>
      <c r="AD6" s="209"/>
    </row>
    <row r="7" spans="1:31" ht="21.75" customHeight="1" x14ac:dyDescent="0.2">
      <c r="B7" s="224" t="s">
        <v>21</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row>
    <row r="8" spans="1:31" s="8" customFormat="1" ht="17.25" customHeight="1" x14ac:dyDescent="0.2">
      <c r="B8" s="164" t="s">
        <v>43</v>
      </c>
      <c r="C8" s="164"/>
      <c r="D8" s="164"/>
      <c r="E8" s="164"/>
      <c r="F8" s="225" t="s">
        <v>46</v>
      </c>
      <c r="G8" s="225"/>
      <c r="H8" s="225"/>
      <c r="I8" s="225"/>
      <c r="J8" s="225"/>
      <c r="K8" s="225"/>
      <c r="L8" s="225"/>
      <c r="M8" s="225"/>
      <c r="N8" s="225"/>
      <c r="O8" s="225"/>
      <c r="P8" s="225"/>
      <c r="Q8" s="225"/>
      <c r="R8" s="225"/>
      <c r="S8" s="225"/>
      <c r="T8" s="225"/>
      <c r="U8" s="225"/>
      <c r="V8" s="225"/>
      <c r="W8" s="225"/>
      <c r="X8" s="225"/>
      <c r="Y8" s="225"/>
      <c r="Z8" s="225"/>
      <c r="AA8" s="225"/>
      <c r="AB8" s="225"/>
      <c r="AC8" s="225"/>
      <c r="AD8" s="225"/>
    </row>
    <row r="9" spans="1:31" s="8" customFormat="1" ht="15" x14ac:dyDescent="0.2">
      <c r="B9" s="217" t="s">
        <v>36</v>
      </c>
      <c r="C9" s="217"/>
      <c r="D9" s="217"/>
      <c r="E9" s="217"/>
      <c r="F9" s="216" t="s">
        <v>109</v>
      </c>
      <c r="G9" s="216"/>
      <c r="H9" s="216"/>
      <c r="I9" s="216"/>
      <c r="J9" s="216"/>
      <c r="K9" s="216"/>
      <c r="L9" s="216"/>
      <c r="M9" s="216"/>
      <c r="N9" s="216"/>
      <c r="O9" s="216"/>
      <c r="P9" s="216"/>
      <c r="Q9" s="216"/>
      <c r="R9" s="216"/>
      <c r="S9" s="216"/>
      <c r="T9" s="216"/>
      <c r="U9" s="216"/>
      <c r="V9" s="216"/>
      <c r="W9" s="216"/>
      <c r="X9" s="216"/>
      <c r="Y9" s="216"/>
      <c r="Z9" s="216"/>
      <c r="AA9" s="216"/>
      <c r="AB9" s="216"/>
      <c r="AC9" s="216"/>
      <c r="AD9" s="216"/>
    </row>
    <row r="10" spans="1:31" s="8" customFormat="1" ht="15" customHeight="1" x14ac:dyDescent="0.2">
      <c r="B10" s="164" t="s">
        <v>59</v>
      </c>
      <c r="C10" s="164"/>
      <c r="D10" s="164"/>
      <c r="E10" s="164"/>
      <c r="F10" s="165" t="s">
        <v>110</v>
      </c>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7"/>
    </row>
    <row r="11" spans="1:31" s="8" customFormat="1" ht="21" customHeight="1" x14ac:dyDescent="0.2">
      <c r="B11" s="195" t="s">
        <v>47</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86"/>
    </row>
    <row r="12" spans="1:31" s="8" customFormat="1" ht="18.75" customHeight="1" x14ac:dyDescent="0.2">
      <c r="B12" s="218" t="s">
        <v>44</v>
      </c>
      <c r="C12" s="218"/>
      <c r="D12" s="218"/>
      <c r="E12" s="218"/>
      <c r="F12" s="226" t="s">
        <v>75</v>
      </c>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8"/>
    </row>
    <row r="13" spans="1:31" s="8" customFormat="1" ht="17.25" customHeight="1" x14ac:dyDescent="0.2">
      <c r="B13" s="168" t="s">
        <v>45</v>
      </c>
      <c r="C13" s="168"/>
      <c r="D13" s="168"/>
      <c r="E13" s="168"/>
      <c r="F13" s="229" t="s">
        <v>87</v>
      </c>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1"/>
    </row>
    <row r="14" spans="1:31" s="8" customFormat="1" ht="17.25" customHeight="1" x14ac:dyDescent="0.2">
      <c r="B14" s="202" t="s">
        <v>59</v>
      </c>
      <c r="C14" s="202"/>
      <c r="D14" s="202"/>
      <c r="E14" s="202"/>
      <c r="F14" s="203" t="s">
        <v>110</v>
      </c>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5"/>
    </row>
    <row r="15" spans="1:31" ht="21" customHeight="1" x14ac:dyDescent="0.2">
      <c r="B15" s="74"/>
      <c r="C15" s="197" t="s">
        <v>97</v>
      </c>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9"/>
    </row>
    <row r="16" spans="1:31" ht="61.5" customHeight="1" x14ac:dyDescent="0.2">
      <c r="B16" s="77" t="s">
        <v>54</v>
      </c>
      <c r="C16" s="169" t="s">
        <v>37</v>
      </c>
      <c r="D16" s="170"/>
      <c r="E16" s="171"/>
      <c r="F16" s="78" t="s">
        <v>38</v>
      </c>
      <c r="G16" s="79" t="s">
        <v>4</v>
      </c>
      <c r="H16" s="80" t="s">
        <v>3</v>
      </c>
      <c r="I16" s="81" t="s">
        <v>39</v>
      </c>
      <c r="J16" s="81" t="s">
        <v>115</v>
      </c>
      <c r="K16" s="81" t="s">
        <v>60</v>
      </c>
      <c r="L16" s="122" t="s">
        <v>5</v>
      </c>
      <c r="M16" s="5" t="s">
        <v>111</v>
      </c>
      <c r="N16" s="122" t="s">
        <v>6</v>
      </c>
      <c r="O16" s="122" t="s">
        <v>7</v>
      </c>
      <c r="P16" s="37" t="s">
        <v>62</v>
      </c>
      <c r="Q16" s="148" t="s">
        <v>8</v>
      </c>
      <c r="R16" s="140" t="s">
        <v>9</v>
      </c>
      <c r="S16" s="6" t="s">
        <v>10</v>
      </c>
      <c r="T16" s="6" t="s">
        <v>11</v>
      </c>
      <c r="U16" s="37" t="s">
        <v>63</v>
      </c>
      <c r="V16" s="6" t="s">
        <v>12</v>
      </c>
      <c r="W16" s="6" t="s">
        <v>13</v>
      </c>
      <c r="X16" s="6" t="s">
        <v>14</v>
      </c>
      <c r="Y16" s="6" t="s">
        <v>15</v>
      </c>
      <c r="Z16" s="37" t="s">
        <v>64</v>
      </c>
      <c r="AA16" s="75" t="s">
        <v>40</v>
      </c>
      <c r="AB16" s="75" t="s">
        <v>41</v>
      </c>
      <c r="AC16" s="76" t="s">
        <v>98</v>
      </c>
      <c r="AD16" s="75" t="s">
        <v>42</v>
      </c>
    </row>
    <row r="17" spans="2:31" ht="15.75" x14ac:dyDescent="0.2">
      <c r="B17" s="213" t="s">
        <v>16</v>
      </c>
      <c r="C17" s="214"/>
      <c r="D17" s="214"/>
      <c r="E17" s="214"/>
      <c r="F17" s="214"/>
      <c r="G17" s="214"/>
      <c r="H17" s="215"/>
      <c r="I17" s="49">
        <f>SUM(I18+I45+I54+I67)</f>
        <v>3972</v>
      </c>
      <c r="J17" s="49"/>
      <c r="K17" s="49">
        <f>SUM(K18+K45+K54+K67)</f>
        <v>3880</v>
      </c>
      <c r="L17" s="49">
        <f>+L18+L45+L54+L67</f>
        <v>375</v>
      </c>
      <c r="M17" s="49">
        <f>+M18+M45+M54+M67</f>
        <v>310</v>
      </c>
      <c r="N17" s="49">
        <f>+N18+N45+N54+N67</f>
        <v>319</v>
      </c>
      <c r="O17" s="49">
        <f>+O18+O45+O54+O67</f>
        <v>341</v>
      </c>
      <c r="P17" s="49">
        <f t="shared" ref="P17:Y17" si="0">SUM(P18+P45+P54+P67)</f>
        <v>1345</v>
      </c>
      <c r="Q17" s="49">
        <f t="shared" si="0"/>
        <v>330</v>
      </c>
      <c r="R17" s="147">
        <f t="shared" si="0"/>
        <v>342</v>
      </c>
      <c r="S17" s="49">
        <f t="shared" si="0"/>
        <v>0</v>
      </c>
      <c r="T17" s="49">
        <f t="shared" si="0"/>
        <v>0</v>
      </c>
      <c r="U17" s="49">
        <f t="shared" si="0"/>
        <v>672</v>
      </c>
      <c r="V17" s="49">
        <f t="shared" si="0"/>
        <v>0</v>
      </c>
      <c r="W17" s="49">
        <f t="shared" si="0"/>
        <v>0</v>
      </c>
      <c r="X17" s="49">
        <f t="shared" si="0"/>
        <v>0</v>
      </c>
      <c r="Y17" s="49">
        <f t="shared" si="0"/>
        <v>0</v>
      </c>
      <c r="Z17" s="49">
        <f>+Z18+Z54+Z67</f>
        <v>0</v>
      </c>
      <c r="AA17" s="49">
        <f>SUM(AA18+AA45+AA54+AA67)</f>
        <v>1888</v>
      </c>
      <c r="AB17" s="95">
        <f>SUM(AA17/K17)</f>
        <v>0.48659793814432989</v>
      </c>
      <c r="AC17" s="94">
        <f>+AC18+AC54+AC67</f>
        <v>51022465</v>
      </c>
      <c r="AD17" s="115" t="s">
        <v>95</v>
      </c>
    </row>
    <row r="18" spans="2:31" ht="54" customHeight="1" x14ac:dyDescent="0.2">
      <c r="B18" s="33">
        <v>1</v>
      </c>
      <c r="C18" s="206" t="s">
        <v>77</v>
      </c>
      <c r="D18" s="206"/>
      <c r="E18" s="206"/>
      <c r="F18" s="65"/>
      <c r="G18" s="65"/>
      <c r="H18" s="65" t="s">
        <v>18</v>
      </c>
      <c r="I18" s="65">
        <f>SUM(I19+I36+I48)</f>
        <v>295</v>
      </c>
      <c r="J18" s="117">
        <f t="shared" ref="J18:P18" si="1">SUM(J19+J36+J48)</f>
        <v>-58</v>
      </c>
      <c r="K18" s="117">
        <f t="shared" si="1"/>
        <v>237</v>
      </c>
      <c r="L18" s="123">
        <f>+L19+L36+L48</f>
        <v>2</v>
      </c>
      <c r="M18" s="118">
        <f>+M19+M36+M48</f>
        <v>4</v>
      </c>
      <c r="N18" s="123">
        <f t="shared" ref="M18:O18" si="2">+N19+N36+N48</f>
        <v>48</v>
      </c>
      <c r="O18" s="118">
        <f>+O19+O36+O48</f>
        <v>20</v>
      </c>
      <c r="P18" s="12">
        <f t="shared" si="1"/>
        <v>74</v>
      </c>
      <c r="Q18" s="118">
        <f t="shared" ref="Q18:T18" si="3">+Q19+Q36+Q48</f>
        <v>28</v>
      </c>
      <c r="R18" s="248">
        <f t="shared" si="3"/>
        <v>27</v>
      </c>
      <c r="S18" s="118">
        <f t="shared" si="3"/>
        <v>0</v>
      </c>
      <c r="T18" s="118">
        <f t="shared" si="3"/>
        <v>0</v>
      </c>
      <c r="U18" s="12">
        <f>SUM(Q18:T18)</f>
        <v>55</v>
      </c>
      <c r="V18" s="106"/>
      <c r="W18" s="109"/>
      <c r="X18" s="111"/>
      <c r="Y18" s="113"/>
      <c r="Z18" s="12">
        <f>SUM(V18:Y18)</f>
        <v>0</v>
      </c>
      <c r="AA18" s="12">
        <v>0</v>
      </c>
      <c r="AB18" s="40">
        <f t="shared" ref="AB18:AB26" si="4">SUM(AA18/K18)</f>
        <v>0</v>
      </c>
      <c r="AC18" s="7">
        <v>20869843</v>
      </c>
      <c r="AD18" s="114" t="s">
        <v>104</v>
      </c>
      <c r="AE18" s="54">
        <f>SUM(AE19+AE36+AE48)</f>
        <v>57</v>
      </c>
    </row>
    <row r="19" spans="2:31" ht="51.75" customHeight="1" x14ac:dyDescent="0.2">
      <c r="B19" s="38"/>
      <c r="C19" s="34"/>
      <c r="D19" s="42"/>
      <c r="E19" s="35"/>
      <c r="F19" s="18" t="s">
        <v>114</v>
      </c>
      <c r="G19" s="23"/>
      <c r="H19" s="32" t="s">
        <v>18</v>
      </c>
      <c r="I19" s="69">
        <v>67</v>
      </c>
      <c r="J19" s="69">
        <f>+J20+J29</f>
        <v>-18</v>
      </c>
      <c r="K19" s="69">
        <f>+K20+K29</f>
        <v>49</v>
      </c>
      <c r="L19" s="124">
        <f>+L20+L29</f>
        <v>2</v>
      </c>
      <c r="M19" s="19">
        <f t="shared" ref="M19:O19" si="5">+M20+M29</f>
        <v>4</v>
      </c>
      <c r="N19" s="124">
        <f t="shared" si="5"/>
        <v>5</v>
      </c>
      <c r="O19" s="19">
        <f>+O20+O29</f>
        <v>4</v>
      </c>
      <c r="P19" s="12">
        <f t="shared" ref="P19:P25" si="6">SUM(L19:O19)</f>
        <v>15</v>
      </c>
      <c r="Q19" s="19">
        <f t="shared" ref="Q19:T19" si="7">+Q20+Q29</f>
        <v>6</v>
      </c>
      <c r="R19" s="247">
        <f t="shared" si="7"/>
        <v>4</v>
      </c>
      <c r="S19" s="124">
        <f t="shared" ref="S19" si="8">+S20+S29</f>
        <v>0</v>
      </c>
      <c r="T19" s="124">
        <f t="shared" ref="T19" si="9">+T20+T29</f>
        <v>0</v>
      </c>
      <c r="U19" s="12">
        <f t="shared" ref="U19:U26" si="10">SUM(Q19:T19)</f>
        <v>10</v>
      </c>
      <c r="V19" s="12"/>
      <c r="W19" s="12"/>
      <c r="X19" s="12"/>
      <c r="Y19" s="10"/>
      <c r="Z19" s="12">
        <f t="shared" ref="Z19:Z27" si="11">SUM(V19:Y19)</f>
        <v>0</v>
      </c>
      <c r="AA19" s="12">
        <f t="shared" ref="AA19:AA25" si="12">SUM(P19+U19+Z19)</f>
        <v>25</v>
      </c>
      <c r="AB19" s="40">
        <f>SUM(AA19/K19)</f>
        <v>0.51020408163265307</v>
      </c>
      <c r="AC19" s="30"/>
      <c r="AD19" s="17"/>
      <c r="AE19" s="54">
        <f>8+7+6+3</f>
        <v>24</v>
      </c>
    </row>
    <row r="20" spans="2:31" ht="15.75" customHeight="1" x14ac:dyDescent="0.2">
      <c r="B20" s="39"/>
      <c r="C20" s="162"/>
      <c r="D20" s="162"/>
      <c r="E20" s="162"/>
      <c r="F20" s="4"/>
      <c r="G20" s="28" t="s">
        <v>65</v>
      </c>
      <c r="H20" s="24"/>
      <c r="I20" s="22">
        <f>SUM(I26:I27)</f>
        <v>20</v>
      </c>
      <c r="J20" s="19">
        <f>+J26+J27</f>
        <v>-5</v>
      </c>
      <c r="K20" s="19">
        <f>+K26+K27</f>
        <v>15</v>
      </c>
      <c r="L20" s="125">
        <f>+SUM(L26:L27)</f>
        <v>1</v>
      </c>
      <c r="M20" s="10">
        <f t="shared" ref="M20:N20" si="13">+SUM(M26:M27)</f>
        <v>1</v>
      </c>
      <c r="N20" s="125">
        <f t="shared" si="13"/>
        <v>1</v>
      </c>
      <c r="O20" s="125">
        <f>+O26+O27</f>
        <v>1</v>
      </c>
      <c r="P20" s="12">
        <f t="shared" si="6"/>
        <v>4</v>
      </c>
      <c r="Q20" s="125">
        <f>+SUM(Q26:Q27)</f>
        <v>2</v>
      </c>
      <c r="R20" s="143">
        <f t="shared" ref="R20:T20" si="14">+SUM(R26:R27)</f>
        <v>1</v>
      </c>
      <c r="S20" s="10">
        <f t="shared" si="14"/>
        <v>0</v>
      </c>
      <c r="T20" s="10">
        <f t="shared" si="14"/>
        <v>0</v>
      </c>
      <c r="U20" s="12">
        <f t="shared" si="10"/>
        <v>3</v>
      </c>
      <c r="V20" s="10"/>
      <c r="W20" s="98"/>
      <c r="X20" s="98"/>
      <c r="Y20" s="98"/>
      <c r="Z20" s="12">
        <f t="shared" si="11"/>
        <v>0</v>
      </c>
      <c r="AA20" s="12">
        <f t="shared" si="12"/>
        <v>7</v>
      </c>
      <c r="AB20" s="40">
        <f t="shared" si="4"/>
        <v>0.46666666666666667</v>
      </c>
      <c r="AC20" s="47"/>
      <c r="AD20" s="17"/>
    </row>
    <row r="21" spans="2:31" ht="27" hidden="1" customHeight="1" x14ac:dyDescent="0.2">
      <c r="B21" s="39"/>
      <c r="C21" s="162"/>
      <c r="D21" s="162"/>
      <c r="E21" s="162"/>
      <c r="F21" s="29"/>
      <c r="G21" s="13" t="s">
        <v>22</v>
      </c>
      <c r="H21" s="24" t="s">
        <v>17</v>
      </c>
      <c r="I21" s="23">
        <v>4</v>
      </c>
      <c r="J21" s="23"/>
      <c r="K21" s="23">
        <v>0</v>
      </c>
      <c r="L21" s="126"/>
      <c r="M21" s="14"/>
      <c r="N21" s="126"/>
      <c r="O21" s="14"/>
      <c r="P21" s="11">
        <f t="shared" si="6"/>
        <v>0</v>
      </c>
      <c r="Q21" s="126"/>
      <c r="R21" s="119"/>
      <c r="S21" s="14"/>
      <c r="T21" s="14"/>
      <c r="U21" s="11">
        <f t="shared" si="10"/>
        <v>0</v>
      </c>
      <c r="V21" s="14"/>
      <c r="W21" s="98"/>
      <c r="X21" s="98"/>
      <c r="Y21" s="98"/>
      <c r="Z21" s="11">
        <f t="shared" si="11"/>
        <v>0</v>
      </c>
      <c r="AA21" s="11">
        <f t="shared" si="12"/>
        <v>0</v>
      </c>
      <c r="AB21" s="62" t="e">
        <f t="shared" si="4"/>
        <v>#DIV/0!</v>
      </c>
      <c r="AC21" s="17"/>
      <c r="AD21" s="17"/>
    </row>
    <row r="22" spans="2:31" ht="52.5" hidden="1" customHeight="1" x14ac:dyDescent="0.2">
      <c r="B22" s="4"/>
      <c r="C22" s="162"/>
      <c r="D22" s="162"/>
      <c r="E22" s="162"/>
      <c r="F22" s="29"/>
      <c r="G22" s="13" t="s">
        <v>23</v>
      </c>
      <c r="H22" s="24" t="s">
        <v>17</v>
      </c>
      <c r="I22" s="23">
        <v>3</v>
      </c>
      <c r="J22" s="23"/>
      <c r="K22" s="23">
        <v>0</v>
      </c>
      <c r="L22" s="126"/>
      <c r="M22" s="14"/>
      <c r="N22" s="126"/>
      <c r="O22" s="14"/>
      <c r="P22" s="11">
        <f t="shared" si="6"/>
        <v>0</v>
      </c>
      <c r="Q22" s="126"/>
      <c r="R22" s="119"/>
      <c r="S22" s="14"/>
      <c r="T22" s="14"/>
      <c r="U22" s="11">
        <f t="shared" si="10"/>
        <v>0</v>
      </c>
      <c r="V22" s="14"/>
      <c r="W22" s="98"/>
      <c r="X22" s="98"/>
      <c r="Y22" s="98"/>
      <c r="Z22" s="11">
        <f t="shared" si="11"/>
        <v>0</v>
      </c>
      <c r="AA22" s="11">
        <f t="shared" si="12"/>
        <v>0</v>
      </c>
      <c r="AB22" s="62" t="e">
        <f t="shared" si="4"/>
        <v>#DIV/0!</v>
      </c>
      <c r="AC22" s="17"/>
      <c r="AD22" s="17"/>
    </row>
    <row r="23" spans="2:31" ht="25.5" hidden="1" customHeight="1" x14ac:dyDescent="0.2">
      <c r="B23" s="4"/>
      <c r="C23" s="162"/>
      <c r="D23" s="162"/>
      <c r="E23" s="162"/>
      <c r="F23" s="29"/>
      <c r="G23" s="13" t="s">
        <v>24</v>
      </c>
      <c r="H23" s="24" t="s">
        <v>17</v>
      </c>
      <c r="I23" s="23">
        <v>3</v>
      </c>
      <c r="J23" s="23"/>
      <c r="K23" s="23">
        <v>0</v>
      </c>
      <c r="L23" s="126"/>
      <c r="M23" s="14"/>
      <c r="N23" s="126"/>
      <c r="O23" s="14"/>
      <c r="P23" s="11">
        <f t="shared" si="6"/>
        <v>0</v>
      </c>
      <c r="Q23" s="126"/>
      <c r="R23" s="119"/>
      <c r="S23" s="14"/>
      <c r="T23" s="14"/>
      <c r="U23" s="11">
        <f t="shared" si="10"/>
        <v>0</v>
      </c>
      <c r="V23" s="14"/>
      <c r="W23" s="98"/>
      <c r="X23" s="98"/>
      <c r="Y23" s="98"/>
      <c r="Z23" s="11">
        <f t="shared" si="11"/>
        <v>0</v>
      </c>
      <c r="AA23" s="11">
        <f t="shared" si="12"/>
        <v>0</v>
      </c>
      <c r="AB23" s="62" t="e">
        <f t="shared" si="4"/>
        <v>#DIV/0!</v>
      </c>
      <c r="AC23" s="17"/>
      <c r="AD23" s="17"/>
    </row>
    <row r="24" spans="2:31" ht="25.5" hidden="1" customHeight="1" x14ac:dyDescent="0.2">
      <c r="B24" s="4"/>
      <c r="C24" s="162"/>
      <c r="D24" s="162"/>
      <c r="E24" s="162"/>
      <c r="F24" s="29"/>
      <c r="G24" s="13" t="s">
        <v>25</v>
      </c>
      <c r="H24" s="24" t="s">
        <v>17</v>
      </c>
      <c r="I24" s="23">
        <v>2</v>
      </c>
      <c r="J24" s="23"/>
      <c r="K24" s="23">
        <v>0</v>
      </c>
      <c r="L24" s="126"/>
      <c r="M24" s="14"/>
      <c r="N24" s="126"/>
      <c r="O24" s="14"/>
      <c r="P24" s="11">
        <f t="shared" si="6"/>
        <v>0</v>
      </c>
      <c r="Q24" s="126"/>
      <c r="R24" s="119"/>
      <c r="S24" s="14"/>
      <c r="T24" s="14"/>
      <c r="U24" s="11">
        <f t="shared" si="10"/>
        <v>0</v>
      </c>
      <c r="V24" s="14"/>
      <c r="W24" s="98"/>
      <c r="X24" s="98"/>
      <c r="Y24" s="98"/>
      <c r="Z24" s="11">
        <f t="shared" si="11"/>
        <v>0</v>
      </c>
      <c r="AA24" s="11">
        <f t="shared" si="12"/>
        <v>0</v>
      </c>
      <c r="AB24" s="62" t="e">
        <f t="shared" si="4"/>
        <v>#DIV/0!</v>
      </c>
      <c r="AC24" s="17"/>
      <c r="AD24" s="17"/>
    </row>
    <row r="25" spans="2:31" ht="25.5" hidden="1" customHeight="1" x14ac:dyDescent="0.2">
      <c r="B25" s="4"/>
      <c r="C25" s="162"/>
      <c r="D25" s="162"/>
      <c r="E25" s="162"/>
      <c r="F25" s="29"/>
      <c r="G25" s="13" t="s">
        <v>26</v>
      </c>
      <c r="H25" s="24" t="s">
        <v>18</v>
      </c>
      <c r="I25" s="23">
        <v>2</v>
      </c>
      <c r="J25" s="23"/>
      <c r="K25" s="23">
        <v>0</v>
      </c>
      <c r="L25" s="126"/>
      <c r="M25" s="14"/>
      <c r="N25" s="126"/>
      <c r="O25" s="14"/>
      <c r="P25" s="11">
        <f t="shared" si="6"/>
        <v>0</v>
      </c>
      <c r="Q25" s="126"/>
      <c r="R25" s="119"/>
      <c r="S25" s="14"/>
      <c r="T25" s="14"/>
      <c r="U25" s="11">
        <f t="shared" si="10"/>
        <v>0</v>
      </c>
      <c r="V25" s="14"/>
      <c r="W25" s="98"/>
      <c r="X25" s="98"/>
      <c r="Y25" s="98"/>
      <c r="Z25" s="11">
        <f t="shared" si="11"/>
        <v>0</v>
      </c>
      <c r="AA25" s="11">
        <f t="shared" si="12"/>
        <v>0</v>
      </c>
      <c r="AB25" s="62" t="e">
        <f t="shared" si="4"/>
        <v>#DIV/0!</v>
      </c>
      <c r="AC25" s="17"/>
      <c r="AD25" s="17"/>
    </row>
    <row r="26" spans="2:31" ht="122.25" customHeight="1" x14ac:dyDescent="0.2">
      <c r="B26" s="4"/>
      <c r="C26" s="162"/>
      <c r="D26" s="162"/>
      <c r="E26" s="162"/>
      <c r="F26" s="29"/>
      <c r="G26" s="58" t="s">
        <v>66</v>
      </c>
      <c r="H26" s="24" t="s">
        <v>18</v>
      </c>
      <c r="I26" s="59">
        <v>12</v>
      </c>
      <c r="J26" s="59">
        <v>-3</v>
      </c>
      <c r="K26" s="41">
        <f>+I26+J26</f>
        <v>9</v>
      </c>
      <c r="L26" s="126">
        <v>1</v>
      </c>
      <c r="M26" s="14">
        <v>0</v>
      </c>
      <c r="N26" s="126">
        <v>1</v>
      </c>
      <c r="O26" s="139">
        <v>0</v>
      </c>
      <c r="P26" s="11">
        <f>+L26+M26+N26+O26</f>
        <v>2</v>
      </c>
      <c r="Q26" s="126">
        <v>1</v>
      </c>
      <c r="R26" s="119">
        <v>1</v>
      </c>
      <c r="S26" s="14"/>
      <c r="T26" s="98"/>
      <c r="U26" s="11">
        <f t="shared" si="10"/>
        <v>2</v>
      </c>
      <c r="V26" s="14"/>
      <c r="W26" s="98"/>
      <c r="X26" s="98"/>
      <c r="Y26" s="98"/>
      <c r="Z26" s="11">
        <f t="shared" si="11"/>
        <v>0</v>
      </c>
      <c r="AA26" s="11">
        <f>SUM(P26+U26+Z26)</f>
        <v>4</v>
      </c>
      <c r="AB26" s="62">
        <f t="shared" si="4"/>
        <v>0.44444444444444442</v>
      </c>
      <c r="AC26" s="110"/>
      <c r="AD26" s="43" t="s">
        <v>122</v>
      </c>
    </row>
    <row r="27" spans="2:31" ht="90.75" customHeight="1" x14ac:dyDescent="0.2">
      <c r="B27" s="89"/>
      <c r="C27" s="163"/>
      <c r="D27" s="163"/>
      <c r="E27" s="163"/>
      <c r="F27" s="90"/>
      <c r="G27" s="58" t="s">
        <v>67</v>
      </c>
      <c r="H27" s="27" t="s">
        <v>18</v>
      </c>
      <c r="I27" s="73">
        <v>8</v>
      </c>
      <c r="J27" s="73">
        <v>-2</v>
      </c>
      <c r="K27" s="41">
        <f>+I27+J27</f>
        <v>6</v>
      </c>
      <c r="L27" s="127">
        <v>0</v>
      </c>
      <c r="M27" s="14">
        <v>1</v>
      </c>
      <c r="N27" s="137" t="s">
        <v>116</v>
      </c>
      <c r="O27" s="14">
        <v>1</v>
      </c>
      <c r="P27" s="91">
        <f>SUM(L27:O27)</f>
        <v>2</v>
      </c>
      <c r="Q27" s="126">
        <v>1</v>
      </c>
      <c r="R27" s="145" t="s">
        <v>116</v>
      </c>
      <c r="S27" s="98"/>
      <c r="T27" s="14"/>
      <c r="U27" s="91">
        <f>SUM(Q27:T27)</f>
        <v>1</v>
      </c>
      <c r="V27" s="98"/>
      <c r="W27" s="98"/>
      <c r="X27" s="98"/>
      <c r="Y27" s="98"/>
      <c r="Z27" s="91">
        <f t="shared" si="11"/>
        <v>0</v>
      </c>
      <c r="AA27" s="91">
        <f>SUM(P27+U27+Z27)</f>
        <v>3</v>
      </c>
      <c r="AB27" s="62">
        <f>SUM(AA27/K27)</f>
        <v>0.5</v>
      </c>
      <c r="AC27" s="107"/>
      <c r="AD27" s="43" t="s">
        <v>119</v>
      </c>
    </row>
    <row r="28" spans="2:31" ht="11.25" customHeight="1" x14ac:dyDescent="0.2">
      <c r="B28" s="219"/>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92"/>
    </row>
    <row r="29" spans="2:31" ht="27.75" customHeight="1" x14ac:dyDescent="0.2">
      <c r="B29" s="4"/>
      <c r="C29" s="162"/>
      <c r="D29" s="162"/>
      <c r="E29" s="162"/>
      <c r="F29" s="36"/>
      <c r="G29" s="28" t="s">
        <v>27</v>
      </c>
      <c r="H29" s="28"/>
      <c r="I29" s="64">
        <v>47</v>
      </c>
      <c r="J29" s="117">
        <f>+J30+J31+J32</f>
        <v>-13</v>
      </c>
      <c r="K29" s="117">
        <f>+K30+K31+K32</f>
        <v>34</v>
      </c>
      <c r="L29" s="125">
        <f>+SUM(L30:L32)</f>
        <v>1</v>
      </c>
      <c r="M29" s="10">
        <f t="shared" ref="M29:O29" si="15">+SUM(M30:M32)</f>
        <v>3</v>
      </c>
      <c r="N29" s="125">
        <f>+N30+N31+N32</f>
        <v>4</v>
      </c>
      <c r="O29" s="10">
        <f t="shared" si="15"/>
        <v>3</v>
      </c>
      <c r="P29" s="12">
        <f>SUM(L29:O29)</f>
        <v>11</v>
      </c>
      <c r="Q29" s="149">
        <f>+Q30+Q31+Q32</f>
        <v>4</v>
      </c>
      <c r="R29" s="146">
        <f>+R30+R31+R32</f>
        <v>3</v>
      </c>
      <c r="S29" s="26">
        <f t="shared" ref="R29:T29" si="16">+SUM(S30:S32)</f>
        <v>0</v>
      </c>
      <c r="T29" s="26">
        <f t="shared" si="16"/>
        <v>0</v>
      </c>
      <c r="U29" s="12">
        <f>SUM(Q29:T29)</f>
        <v>7</v>
      </c>
      <c r="V29" s="10"/>
      <c r="W29" s="10"/>
      <c r="X29" s="10"/>
      <c r="Y29" s="10"/>
      <c r="Z29" s="12">
        <f>SUM(V29:Y29)</f>
        <v>0</v>
      </c>
      <c r="AA29" s="12">
        <f>SUM(P29+U29+Z29)</f>
        <v>18</v>
      </c>
      <c r="AB29" s="40">
        <f>SUM(AA29/K29)</f>
        <v>0.52941176470588236</v>
      </c>
      <c r="AC29" s="17"/>
      <c r="AD29" s="43"/>
    </row>
    <row r="30" spans="2:31" ht="210.75" customHeight="1" x14ac:dyDescent="0.2">
      <c r="B30" s="4"/>
      <c r="C30" s="162"/>
      <c r="D30" s="162"/>
      <c r="E30" s="162"/>
      <c r="F30" s="36"/>
      <c r="G30" s="58" t="s">
        <v>105</v>
      </c>
      <c r="H30" s="14" t="s">
        <v>17</v>
      </c>
      <c r="I30" s="59">
        <v>30</v>
      </c>
      <c r="J30" s="59">
        <v>-10</v>
      </c>
      <c r="K30" s="59">
        <f>+I30+J30</f>
        <v>20</v>
      </c>
      <c r="L30" s="126">
        <v>1</v>
      </c>
      <c r="M30" s="14">
        <v>1</v>
      </c>
      <c r="N30" s="126">
        <v>2</v>
      </c>
      <c r="O30" s="14">
        <v>2</v>
      </c>
      <c r="P30" s="11">
        <f>SUM(L30:O30)</f>
        <v>6</v>
      </c>
      <c r="Q30" s="126">
        <v>2</v>
      </c>
      <c r="R30" s="119">
        <v>2</v>
      </c>
      <c r="S30" s="14"/>
      <c r="T30" s="14"/>
      <c r="U30" s="11">
        <f>SUM(Q30:T30)</f>
        <v>4</v>
      </c>
      <c r="V30" s="14"/>
      <c r="W30" s="14"/>
      <c r="X30" s="14"/>
      <c r="Y30" s="14"/>
      <c r="Z30" s="11">
        <f>SUM(V30:Y30)</f>
        <v>0</v>
      </c>
      <c r="AA30" s="11">
        <f>SUM(P30+U30+Z30)</f>
        <v>10</v>
      </c>
      <c r="AB30" s="62">
        <f>SUM(AA30/K30)</f>
        <v>0.5</v>
      </c>
      <c r="AC30" s="110"/>
      <c r="AD30" s="136" t="s">
        <v>123</v>
      </c>
    </row>
    <row r="31" spans="2:31" ht="150" customHeight="1" x14ac:dyDescent="0.2">
      <c r="B31" s="4"/>
      <c r="C31" s="162"/>
      <c r="D31" s="162"/>
      <c r="E31" s="162"/>
      <c r="F31" s="36"/>
      <c r="G31" s="58" t="s">
        <v>88</v>
      </c>
      <c r="H31" s="14" t="s">
        <v>17</v>
      </c>
      <c r="I31" s="67">
        <v>10</v>
      </c>
      <c r="J31" s="67">
        <v>-2</v>
      </c>
      <c r="K31" s="59">
        <f t="shared" ref="K31:K32" si="17">+I31+J31</f>
        <v>8</v>
      </c>
      <c r="L31" s="126">
        <v>0</v>
      </c>
      <c r="M31" s="14">
        <v>1</v>
      </c>
      <c r="N31" s="126" t="s">
        <v>117</v>
      </c>
      <c r="O31" s="14">
        <v>1</v>
      </c>
      <c r="P31" s="11">
        <f>+M31+N31+O31</f>
        <v>3</v>
      </c>
      <c r="Q31" s="126">
        <v>1</v>
      </c>
      <c r="R31" s="119" t="s">
        <v>117</v>
      </c>
      <c r="S31" s="98"/>
      <c r="T31" s="14"/>
      <c r="U31" s="249">
        <f>+Q31+R31+S31+T31</f>
        <v>2</v>
      </c>
      <c r="V31" s="98"/>
      <c r="W31" s="98"/>
      <c r="X31" s="98"/>
      <c r="Y31" s="98"/>
      <c r="Z31" s="11">
        <f>SUM(V31:Y31)</f>
        <v>0</v>
      </c>
      <c r="AA31" s="11">
        <f>SUM(P31+U31+Z31)</f>
        <v>5</v>
      </c>
      <c r="AB31" s="62">
        <f>SUM(AA31/K31)</f>
        <v>0.625</v>
      </c>
      <c r="AC31" s="107"/>
      <c r="AD31" s="136" t="s">
        <v>124</v>
      </c>
    </row>
    <row r="32" spans="2:31" ht="89.25" customHeight="1" x14ac:dyDescent="0.2">
      <c r="B32" s="4"/>
      <c r="C32" s="162"/>
      <c r="D32" s="162"/>
      <c r="E32" s="162"/>
      <c r="F32" s="36"/>
      <c r="G32" s="58" t="s">
        <v>68</v>
      </c>
      <c r="H32" s="14" t="s">
        <v>17</v>
      </c>
      <c r="I32" s="59">
        <v>7</v>
      </c>
      <c r="J32" s="59">
        <v>-1</v>
      </c>
      <c r="K32" s="59">
        <f t="shared" si="17"/>
        <v>6</v>
      </c>
      <c r="L32" s="126">
        <v>0</v>
      </c>
      <c r="M32" s="14">
        <v>1</v>
      </c>
      <c r="N32" s="126">
        <v>1</v>
      </c>
      <c r="O32" s="98" t="s">
        <v>116</v>
      </c>
      <c r="P32" s="11">
        <f>SUM(L32:O32)</f>
        <v>2</v>
      </c>
      <c r="Q32" s="126">
        <v>1</v>
      </c>
      <c r="R32" s="119" t="s">
        <v>116</v>
      </c>
      <c r="S32" s="98"/>
      <c r="T32" s="14"/>
      <c r="U32" s="11">
        <f>SUM(Q32:T32)</f>
        <v>1</v>
      </c>
      <c r="V32" s="98"/>
      <c r="W32" s="98"/>
      <c r="X32" s="98"/>
      <c r="Y32" s="98"/>
      <c r="Z32" s="11">
        <f>SUM(V32:Y32)</f>
        <v>0</v>
      </c>
      <c r="AA32" s="11">
        <f>SUM(P32+U32+Z32)</f>
        <v>3</v>
      </c>
      <c r="AB32" s="62">
        <f>SUM(AA32/K32)</f>
        <v>0.5</v>
      </c>
      <c r="AC32" s="107"/>
      <c r="AD32" s="136" t="s">
        <v>120</v>
      </c>
    </row>
    <row r="33" spans="2:31" ht="50.25" hidden="1" customHeight="1" x14ac:dyDescent="0.2">
      <c r="B33" s="4"/>
      <c r="C33" s="172"/>
      <c r="D33" s="173"/>
      <c r="E33" s="174"/>
      <c r="F33" s="36"/>
      <c r="G33" s="58" t="s">
        <v>76</v>
      </c>
      <c r="H33" s="14" t="s">
        <v>17</v>
      </c>
      <c r="I33" s="59">
        <v>0</v>
      </c>
      <c r="J33" s="59"/>
      <c r="K33" s="59"/>
      <c r="L33" s="119">
        <v>0</v>
      </c>
      <c r="M33" s="14"/>
      <c r="N33" s="14"/>
      <c r="O33" s="14"/>
      <c r="P33" s="11">
        <f>SUM(L33:O33)</f>
        <v>0</v>
      </c>
      <c r="Q33" s="14"/>
      <c r="R33" s="14"/>
      <c r="S33" s="14"/>
      <c r="T33" s="14"/>
      <c r="U33" s="11">
        <f>SUM(Q33:T33)</f>
        <v>0</v>
      </c>
      <c r="V33" s="14"/>
      <c r="W33" s="14"/>
      <c r="X33" s="14"/>
      <c r="Y33" s="14"/>
      <c r="Z33" s="11">
        <f>SUM(V33:Y33)</f>
        <v>0</v>
      </c>
      <c r="AA33" s="11">
        <f>SUM(P33+U33+Z33)</f>
        <v>0</v>
      </c>
      <c r="AB33" s="62" t="e">
        <f>SUM(AA33/K33)</f>
        <v>#DIV/0!</v>
      </c>
      <c r="AC33" s="17"/>
      <c r="AD33" s="63"/>
    </row>
    <row r="34" spans="2:31" ht="18" customHeight="1" x14ac:dyDescent="0.2">
      <c r="B34" s="195" t="s">
        <v>51</v>
      </c>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86"/>
    </row>
    <row r="35" spans="2:31" ht="31.5" customHeight="1" x14ac:dyDescent="0.2">
      <c r="B35" s="245" t="s">
        <v>44</v>
      </c>
      <c r="C35" s="246"/>
      <c r="D35" s="221" t="s">
        <v>52</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3"/>
    </row>
    <row r="36" spans="2:31" ht="68.25" customHeight="1" x14ac:dyDescent="0.2">
      <c r="B36" s="4"/>
      <c r="C36" s="162"/>
      <c r="D36" s="162"/>
      <c r="E36" s="162"/>
      <c r="F36" s="58" t="s">
        <v>78</v>
      </c>
      <c r="G36" s="70"/>
      <c r="H36" s="10" t="s">
        <v>18</v>
      </c>
      <c r="I36" s="16">
        <v>216</v>
      </c>
      <c r="J36" s="121">
        <f>+J37+J38+J39+J41+J42+J43</f>
        <v>-37</v>
      </c>
      <c r="K36" s="116">
        <f>+K37+K38+K39+K41+K42+K43</f>
        <v>179</v>
      </c>
      <c r="L36" s="128">
        <f>+SUM(L37:L43)</f>
        <v>0</v>
      </c>
      <c r="M36" s="93">
        <f t="shared" ref="M36:O36" si="18">+SUM(M37:M43)</f>
        <v>0</v>
      </c>
      <c r="N36" s="128">
        <f>+SUM(N37:N43)</f>
        <v>43</v>
      </c>
      <c r="O36" s="93">
        <f t="shared" si="18"/>
        <v>15</v>
      </c>
      <c r="P36" s="12">
        <f>SUM(L36:O36)</f>
        <v>58</v>
      </c>
      <c r="Q36" s="125">
        <f>+SUM(Q37:Q43)</f>
        <v>18</v>
      </c>
      <c r="R36" s="143">
        <f t="shared" ref="R36:T36" si="19">+SUM(R37:R43)</f>
        <v>22</v>
      </c>
      <c r="S36" s="10">
        <f t="shared" si="19"/>
        <v>0</v>
      </c>
      <c r="T36" s="10">
        <f t="shared" si="19"/>
        <v>0</v>
      </c>
      <c r="U36" s="12">
        <f>SUM(Q36:T36)</f>
        <v>40</v>
      </c>
      <c r="V36" s="108"/>
      <c r="W36" s="10"/>
      <c r="X36" s="10"/>
      <c r="Y36" s="10"/>
      <c r="Z36" s="96">
        <f>SUM(Z37:Z43)</f>
        <v>0</v>
      </c>
      <c r="AA36" s="12">
        <f>SUM(P36+U36+Z36)</f>
        <v>98</v>
      </c>
      <c r="AB36" s="40">
        <f>SUM(AA36/K36)</f>
        <v>0.54748603351955305</v>
      </c>
      <c r="AC36" s="7"/>
      <c r="AD36" s="7"/>
      <c r="AE36" s="54">
        <f>9+8+9+7</f>
        <v>33</v>
      </c>
    </row>
    <row r="37" spans="2:31" ht="127.5" customHeight="1" x14ac:dyDescent="0.2">
      <c r="B37" s="4"/>
      <c r="C37" s="162"/>
      <c r="D37" s="162"/>
      <c r="E37" s="162"/>
      <c r="F37" s="71"/>
      <c r="G37" s="58" t="s">
        <v>28</v>
      </c>
      <c r="H37" s="14" t="s">
        <v>18</v>
      </c>
      <c r="I37" s="59">
        <v>24</v>
      </c>
      <c r="J37" s="59"/>
      <c r="K37" s="59">
        <f>+I37+J37</f>
        <v>24</v>
      </c>
      <c r="L37" s="129">
        <v>0</v>
      </c>
      <c r="M37" s="14">
        <v>0</v>
      </c>
      <c r="N37" s="126">
        <v>6</v>
      </c>
      <c r="O37" s="14">
        <v>2</v>
      </c>
      <c r="P37" s="11">
        <f t="shared" ref="P37:P43" si="20">SUM(L37:O37)</f>
        <v>8</v>
      </c>
      <c r="Q37" s="126">
        <v>2</v>
      </c>
      <c r="R37" s="119">
        <v>3</v>
      </c>
      <c r="S37" s="14"/>
      <c r="T37" s="98"/>
      <c r="U37" s="11">
        <f t="shared" ref="U37:U43" si="21">SUM(Q37:T37)</f>
        <v>5</v>
      </c>
      <c r="V37" s="14"/>
      <c r="W37" s="14"/>
      <c r="X37" s="14"/>
      <c r="Y37" s="14"/>
      <c r="Z37" s="11">
        <f t="shared" ref="Z37:Z43" si="22">SUM(V37:Y37)</f>
        <v>0</v>
      </c>
      <c r="AA37" s="11">
        <f t="shared" ref="AA37:AA43" si="23">SUM(P37+U37+Z37)</f>
        <v>13</v>
      </c>
      <c r="AB37" s="62">
        <f t="shared" ref="AB37:AB43" si="24">SUM(AA37/K37)</f>
        <v>0.54166666666666663</v>
      </c>
      <c r="AC37" s="17"/>
      <c r="AD37" s="150" t="s">
        <v>125</v>
      </c>
    </row>
    <row r="38" spans="2:31" ht="39" customHeight="1" x14ac:dyDescent="0.2">
      <c r="B38" s="4"/>
      <c r="C38" s="162"/>
      <c r="D38" s="162"/>
      <c r="E38" s="162"/>
      <c r="F38" s="71"/>
      <c r="G38" s="58" t="s">
        <v>29</v>
      </c>
      <c r="H38" s="14" t="s">
        <v>18</v>
      </c>
      <c r="I38" s="59">
        <v>3</v>
      </c>
      <c r="J38" s="59"/>
      <c r="K38" s="59">
        <f t="shared" ref="K38:K43" si="25">+I38+J38</f>
        <v>3</v>
      </c>
      <c r="L38" s="129">
        <v>0</v>
      </c>
      <c r="M38" s="98" t="s">
        <v>116</v>
      </c>
      <c r="N38" s="126">
        <v>1</v>
      </c>
      <c r="O38" s="98" t="s">
        <v>116</v>
      </c>
      <c r="P38" s="11">
        <f t="shared" si="20"/>
        <v>1</v>
      </c>
      <c r="Q38" s="137" t="s">
        <v>116</v>
      </c>
      <c r="R38" s="119">
        <v>1</v>
      </c>
      <c r="S38" s="98"/>
      <c r="T38" s="98"/>
      <c r="U38" s="11">
        <f t="shared" si="21"/>
        <v>1</v>
      </c>
      <c r="V38" s="97"/>
      <c r="W38" s="14"/>
      <c r="X38" s="14"/>
      <c r="Y38" s="97"/>
      <c r="Z38" s="11">
        <f t="shared" si="22"/>
        <v>0</v>
      </c>
      <c r="AA38" s="11">
        <f t="shared" si="23"/>
        <v>2</v>
      </c>
      <c r="AB38" s="62">
        <f t="shared" si="24"/>
        <v>0.66666666666666663</v>
      </c>
      <c r="AC38" s="17"/>
      <c r="AD38" s="17" t="s">
        <v>126</v>
      </c>
    </row>
    <row r="39" spans="2:31" ht="409.5" customHeight="1" x14ac:dyDescent="0.2">
      <c r="B39" s="185"/>
      <c r="C39" s="179"/>
      <c r="D39" s="180"/>
      <c r="E39" s="181"/>
      <c r="F39" s="177"/>
      <c r="G39" s="193" t="s">
        <v>30</v>
      </c>
      <c r="H39" s="160" t="s">
        <v>18</v>
      </c>
      <c r="I39" s="152">
        <v>150</v>
      </c>
      <c r="J39" s="152">
        <v>-30</v>
      </c>
      <c r="K39" s="152">
        <f t="shared" si="25"/>
        <v>120</v>
      </c>
      <c r="L39" s="129">
        <v>0</v>
      </c>
      <c r="M39" s="14">
        <v>0</v>
      </c>
      <c r="N39" s="126">
        <v>30</v>
      </c>
      <c r="O39" s="14">
        <v>10</v>
      </c>
      <c r="P39" s="154">
        <f t="shared" si="20"/>
        <v>40</v>
      </c>
      <c r="Q39" s="156">
        <v>15</v>
      </c>
      <c r="R39" s="158">
        <v>15</v>
      </c>
      <c r="S39" s="160"/>
      <c r="T39" s="187"/>
      <c r="U39" s="154">
        <f t="shared" si="21"/>
        <v>30</v>
      </c>
      <c r="V39" s="14"/>
      <c r="W39" s="14"/>
      <c r="X39" s="14"/>
      <c r="Y39" s="14"/>
      <c r="Z39" s="11">
        <f t="shared" si="22"/>
        <v>0</v>
      </c>
      <c r="AA39" s="154">
        <f t="shared" si="23"/>
        <v>70</v>
      </c>
      <c r="AB39" s="189">
        <f t="shared" si="24"/>
        <v>0.58333333333333337</v>
      </c>
      <c r="AC39" s="191"/>
      <c r="AD39" s="175" t="s">
        <v>127</v>
      </c>
    </row>
    <row r="40" spans="2:31" ht="160.5" customHeight="1" x14ac:dyDescent="0.2">
      <c r="B40" s="186"/>
      <c r="C40" s="182"/>
      <c r="D40" s="183"/>
      <c r="E40" s="184"/>
      <c r="F40" s="178"/>
      <c r="G40" s="194"/>
      <c r="H40" s="161"/>
      <c r="I40" s="153"/>
      <c r="J40" s="153"/>
      <c r="K40" s="153"/>
      <c r="L40" s="129"/>
      <c r="M40" s="14"/>
      <c r="N40" s="126"/>
      <c r="O40" s="14"/>
      <c r="P40" s="155"/>
      <c r="Q40" s="157"/>
      <c r="R40" s="159"/>
      <c r="S40" s="161"/>
      <c r="T40" s="188"/>
      <c r="U40" s="155"/>
      <c r="V40" s="14"/>
      <c r="W40" s="14"/>
      <c r="X40" s="14"/>
      <c r="Y40" s="14"/>
      <c r="Z40" s="11"/>
      <c r="AA40" s="155"/>
      <c r="AB40" s="190"/>
      <c r="AC40" s="192"/>
      <c r="AD40" s="176"/>
    </row>
    <row r="41" spans="2:31" ht="66.75" customHeight="1" x14ac:dyDescent="0.2">
      <c r="B41" s="4"/>
      <c r="C41" s="162"/>
      <c r="D41" s="162"/>
      <c r="E41" s="162"/>
      <c r="F41" s="71"/>
      <c r="G41" s="58" t="s">
        <v>31</v>
      </c>
      <c r="H41" s="14" t="s">
        <v>18</v>
      </c>
      <c r="I41" s="59">
        <v>15</v>
      </c>
      <c r="J41" s="59"/>
      <c r="K41" s="59">
        <f t="shared" si="25"/>
        <v>15</v>
      </c>
      <c r="L41" s="129">
        <v>0</v>
      </c>
      <c r="M41" s="14">
        <v>0</v>
      </c>
      <c r="N41" s="126">
        <v>3</v>
      </c>
      <c r="O41" s="14">
        <v>2</v>
      </c>
      <c r="P41" s="11">
        <f t="shared" si="20"/>
        <v>5</v>
      </c>
      <c r="Q41" s="137" t="s">
        <v>116</v>
      </c>
      <c r="R41" s="119">
        <v>1</v>
      </c>
      <c r="S41" s="14"/>
      <c r="T41" s="14"/>
      <c r="U41" s="11">
        <f t="shared" si="21"/>
        <v>1</v>
      </c>
      <c r="V41" s="97"/>
      <c r="W41" s="14"/>
      <c r="X41" s="14"/>
      <c r="Y41" s="14"/>
      <c r="Z41" s="11">
        <f t="shared" si="22"/>
        <v>0</v>
      </c>
      <c r="AA41" s="11">
        <f t="shared" si="23"/>
        <v>6</v>
      </c>
      <c r="AB41" s="62">
        <f t="shared" si="24"/>
        <v>0.4</v>
      </c>
      <c r="AC41" s="17"/>
      <c r="AD41" s="43" t="s">
        <v>128</v>
      </c>
    </row>
    <row r="42" spans="2:31" ht="42.75" customHeight="1" x14ac:dyDescent="0.2">
      <c r="B42" s="4"/>
      <c r="C42" s="162"/>
      <c r="D42" s="162"/>
      <c r="E42" s="162"/>
      <c r="F42" s="71"/>
      <c r="G42" s="58" t="s">
        <v>32</v>
      </c>
      <c r="H42" s="14" t="s">
        <v>18</v>
      </c>
      <c r="I42" s="59">
        <v>9</v>
      </c>
      <c r="J42" s="59"/>
      <c r="K42" s="59">
        <f t="shared" si="25"/>
        <v>9</v>
      </c>
      <c r="L42" s="129">
        <v>0</v>
      </c>
      <c r="M42" s="14">
        <v>0</v>
      </c>
      <c r="N42" s="126">
        <v>2</v>
      </c>
      <c r="O42" s="14">
        <v>1</v>
      </c>
      <c r="P42" s="11">
        <f t="shared" si="20"/>
        <v>3</v>
      </c>
      <c r="Q42" s="137" t="s">
        <v>116</v>
      </c>
      <c r="R42" s="119">
        <v>1</v>
      </c>
      <c r="S42" s="14"/>
      <c r="T42" s="14"/>
      <c r="U42" s="11">
        <f t="shared" si="21"/>
        <v>1</v>
      </c>
      <c r="V42" s="97"/>
      <c r="W42" s="14"/>
      <c r="X42" s="14"/>
      <c r="Y42" s="14"/>
      <c r="Z42" s="11">
        <f t="shared" si="22"/>
        <v>0</v>
      </c>
      <c r="AA42" s="11">
        <f t="shared" si="23"/>
        <v>4</v>
      </c>
      <c r="AB42" s="62">
        <f t="shared" si="24"/>
        <v>0.44444444444444442</v>
      </c>
      <c r="AC42" s="17"/>
      <c r="AD42" s="151" t="s">
        <v>129</v>
      </c>
    </row>
    <row r="43" spans="2:31" ht="54" customHeight="1" x14ac:dyDescent="0.2">
      <c r="B43" s="4"/>
      <c r="C43" s="162"/>
      <c r="D43" s="162"/>
      <c r="E43" s="162"/>
      <c r="F43" s="71"/>
      <c r="G43" s="58" t="s">
        <v>69</v>
      </c>
      <c r="H43" s="14" t="s">
        <v>18</v>
      </c>
      <c r="I43" s="59">
        <v>15</v>
      </c>
      <c r="J43" s="59">
        <v>-7</v>
      </c>
      <c r="K43" s="59">
        <f t="shared" si="25"/>
        <v>8</v>
      </c>
      <c r="L43" s="129">
        <v>0</v>
      </c>
      <c r="M43" s="14">
        <v>0</v>
      </c>
      <c r="N43" s="126">
        <v>1</v>
      </c>
      <c r="O43" s="98" t="s">
        <v>116</v>
      </c>
      <c r="P43" s="11">
        <f t="shared" si="20"/>
        <v>1</v>
      </c>
      <c r="Q43" s="126">
        <v>1</v>
      </c>
      <c r="R43" s="119">
        <v>1</v>
      </c>
      <c r="S43" s="98"/>
      <c r="T43" s="14"/>
      <c r="U43" s="11">
        <f t="shared" si="21"/>
        <v>2</v>
      </c>
      <c r="V43" s="97"/>
      <c r="W43" s="14"/>
      <c r="X43" s="14"/>
      <c r="Y43" s="97"/>
      <c r="Z43" s="11">
        <f t="shared" si="22"/>
        <v>0</v>
      </c>
      <c r="AA43" s="11">
        <f t="shared" si="23"/>
        <v>3</v>
      </c>
      <c r="AB43" s="62">
        <f t="shared" si="24"/>
        <v>0.375</v>
      </c>
      <c r="AC43" s="17"/>
      <c r="AD43" s="151" t="s">
        <v>130</v>
      </c>
    </row>
    <row r="44" spans="2:31" ht="20.25" customHeight="1" x14ac:dyDescent="0.2">
      <c r="B44" s="195" t="s">
        <v>50</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86"/>
    </row>
    <row r="45" spans="2:31" ht="38.25" x14ac:dyDescent="0.2">
      <c r="B45" s="4"/>
      <c r="C45" s="104"/>
      <c r="D45" s="104"/>
      <c r="E45" s="104"/>
      <c r="F45" s="58" t="s">
        <v>79</v>
      </c>
      <c r="G45" s="72"/>
      <c r="H45" s="84" t="s">
        <v>20</v>
      </c>
      <c r="I45" s="64">
        <v>12</v>
      </c>
      <c r="J45" s="117">
        <f>+J46+J47</f>
        <v>10</v>
      </c>
      <c r="K45" s="117">
        <f>+K46+K47</f>
        <v>22</v>
      </c>
      <c r="L45" s="130">
        <f>+SUM(L46:L47)</f>
        <v>0</v>
      </c>
      <c r="M45" s="99">
        <f>+SUM(M46:M47)</f>
        <v>0</v>
      </c>
      <c r="N45" s="125">
        <f t="shared" ref="N45:O45" si="26">+SUM(N46:N47)</f>
        <v>0</v>
      </c>
      <c r="O45" s="10">
        <f t="shared" si="26"/>
        <v>3</v>
      </c>
      <c r="P45" s="12">
        <f>SUM(L45:O45)</f>
        <v>3</v>
      </c>
      <c r="Q45" s="125">
        <f>+SUM(Q46:Q47)</f>
        <v>0</v>
      </c>
      <c r="R45" s="143">
        <f t="shared" ref="R45:T45" si="27">+SUM(R46:R47)</f>
        <v>0</v>
      </c>
      <c r="S45" s="10">
        <f t="shared" si="27"/>
        <v>0</v>
      </c>
      <c r="T45" s="10">
        <f t="shared" si="27"/>
        <v>0</v>
      </c>
      <c r="U45" s="12">
        <f>SUM(Q45:T45)</f>
        <v>0</v>
      </c>
      <c r="V45" s="99"/>
      <c r="W45" s="100"/>
      <c r="X45" s="100"/>
      <c r="Y45" s="99"/>
      <c r="Z45" s="12">
        <f>SUM(V45:Y45)</f>
        <v>0</v>
      </c>
      <c r="AA45" s="12">
        <f>SUM(P45+U45+Z45)</f>
        <v>3</v>
      </c>
      <c r="AB45" s="40">
        <f>SUM(AA45/K45)</f>
        <v>0.13636363636363635</v>
      </c>
      <c r="AC45" s="7"/>
      <c r="AD45" s="50"/>
      <c r="AE45" s="54">
        <f>0+0+2+0</f>
        <v>2</v>
      </c>
    </row>
    <row r="46" spans="2:31" ht="26.25" customHeight="1" x14ac:dyDescent="0.2">
      <c r="B46" s="4"/>
      <c r="C46" s="162"/>
      <c r="D46" s="162"/>
      <c r="E46" s="162"/>
      <c r="F46" s="55"/>
      <c r="G46" s="68" t="s">
        <v>33</v>
      </c>
      <c r="H46" s="23" t="s">
        <v>19</v>
      </c>
      <c r="I46" s="66">
        <v>8</v>
      </c>
      <c r="J46" s="66">
        <v>6</v>
      </c>
      <c r="K46" s="66">
        <f>+J46+I46</f>
        <v>14</v>
      </c>
      <c r="L46" s="131">
        <v>0</v>
      </c>
      <c r="M46" s="98" t="s">
        <v>116</v>
      </c>
      <c r="N46" s="126">
        <v>0</v>
      </c>
      <c r="O46" s="14">
        <v>3</v>
      </c>
      <c r="P46" s="11">
        <f>SUM(L46:O46)</f>
        <v>3</v>
      </c>
      <c r="Q46" s="125">
        <v>0</v>
      </c>
      <c r="R46" s="119">
        <v>0</v>
      </c>
      <c r="S46" s="14"/>
      <c r="T46" s="14"/>
      <c r="U46" s="11">
        <f>SUM(Q46:T46)</f>
        <v>0</v>
      </c>
      <c r="V46" s="98"/>
      <c r="W46" s="98"/>
      <c r="X46" s="98"/>
      <c r="Y46" s="14"/>
      <c r="Z46" s="11">
        <f>SUM(V46:Y46)</f>
        <v>0</v>
      </c>
      <c r="AA46" s="11">
        <f>SUM(P46+U46+Z46)</f>
        <v>3</v>
      </c>
      <c r="AB46" s="62">
        <f>SUM(AA46/K46)</f>
        <v>0.21428571428571427</v>
      </c>
      <c r="AC46" s="17"/>
      <c r="AD46" s="43" t="s">
        <v>118</v>
      </c>
    </row>
    <row r="47" spans="2:31" ht="17.25" customHeight="1" x14ac:dyDescent="0.2">
      <c r="B47" s="4"/>
      <c r="C47" s="172"/>
      <c r="D47" s="173"/>
      <c r="E47" s="174"/>
      <c r="F47" s="55"/>
      <c r="G47" s="25" t="s">
        <v>34</v>
      </c>
      <c r="H47" s="23" t="s">
        <v>19</v>
      </c>
      <c r="I47" s="66">
        <v>4</v>
      </c>
      <c r="J47" s="66">
        <v>4</v>
      </c>
      <c r="K47" s="66">
        <f>+J47+I47</f>
        <v>8</v>
      </c>
      <c r="L47" s="131">
        <v>0</v>
      </c>
      <c r="M47" s="98" t="s">
        <v>116</v>
      </c>
      <c r="N47" s="137" t="s">
        <v>116</v>
      </c>
      <c r="O47" s="14">
        <v>0</v>
      </c>
      <c r="P47" s="11">
        <f>SUM(L47:O47)</f>
        <v>0</v>
      </c>
      <c r="Q47" s="137" t="s">
        <v>116</v>
      </c>
      <c r="R47" s="119">
        <v>0</v>
      </c>
      <c r="S47" s="14"/>
      <c r="T47" s="98"/>
      <c r="U47" s="11">
        <f>SUM(Q47:T47)</f>
        <v>0</v>
      </c>
      <c r="V47" s="14"/>
      <c r="W47" s="98"/>
      <c r="X47" s="98"/>
      <c r="Y47" s="98"/>
      <c r="Z47" s="11">
        <f>SUM(V47:Y47)</f>
        <v>0</v>
      </c>
      <c r="AA47" s="11">
        <f>SUM(P47+U47+Z47)</f>
        <v>0</v>
      </c>
      <c r="AB47" s="62">
        <f>SUM(AA47/K47)</f>
        <v>0</v>
      </c>
      <c r="AC47" s="17"/>
      <c r="AD47" s="50"/>
    </row>
    <row r="48" spans="2:31" ht="102.75" customHeight="1" x14ac:dyDescent="0.2">
      <c r="B48" s="4"/>
      <c r="C48" s="162"/>
      <c r="D48" s="162"/>
      <c r="E48" s="162"/>
      <c r="F48" s="102" t="s">
        <v>80</v>
      </c>
      <c r="G48" s="23"/>
      <c r="H48" s="32" t="s">
        <v>18</v>
      </c>
      <c r="I48" s="16">
        <v>12</v>
      </c>
      <c r="J48" s="16">
        <v>-3</v>
      </c>
      <c r="K48" s="16">
        <f>+I48+J48</f>
        <v>9</v>
      </c>
      <c r="L48" s="130">
        <v>0</v>
      </c>
      <c r="M48" s="10">
        <v>0</v>
      </c>
      <c r="N48" s="125">
        <v>0</v>
      </c>
      <c r="O48" s="10">
        <v>1</v>
      </c>
      <c r="P48" s="12">
        <f>SUM(L48:O48)</f>
        <v>1</v>
      </c>
      <c r="Q48" s="125">
        <v>4</v>
      </c>
      <c r="R48" s="143">
        <v>1</v>
      </c>
      <c r="S48" s="10"/>
      <c r="T48" s="10"/>
      <c r="U48" s="12">
        <f>SUM(Q48:T48)</f>
        <v>5</v>
      </c>
      <c r="V48" s="10"/>
      <c r="W48" s="10"/>
      <c r="X48" s="100"/>
      <c r="Y48" s="100"/>
      <c r="Z48" s="12">
        <f>SUM(V48:Y48)</f>
        <v>0</v>
      </c>
      <c r="AA48" s="12">
        <f>SUM(P48+U48+Z48)</f>
        <v>6</v>
      </c>
      <c r="AB48" s="40">
        <f>SUM(AA48/K48)</f>
        <v>0.66666666666666663</v>
      </c>
      <c r="AC48" s="7"/>
      <c r="AD48" s="43" t="s">
        <v>131</v>
      </c>
      <c r="AE48" s="103"/>
    </row>
    <row r="49" spans="2:32" s="8" customFormat="1" ht="18.75" customHeight="1" x14ac:dyDescent="0.2">
      <c r="B49" s="195" t="s">
        <v>48</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86"/>
    </row>
    <row r="50" spans="2:32" s="8" customFormat="1" ht="14.25" customHeight="1" x14ac:dyDescent="0.2">
      <c r="B50" s="168" t="s">
        <v>44</v>
      </c>
      <c r="C50" s="168"/>
      <c r="D50" s="168"/>
      <c r="E50" s="168"/>
      <c r="F50" s="201" t="s">
        <v>49</v>
      </c>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row>
    <row r="51" spans="2:32" s="8" customFormat="1" ht="15" customHeight="1" x14ac:dyDescent="0.2">
      <c r="B51" s="168" t="s">
        <v>45</v>
      </c>
      <c r="C51" s="168"/>
      <c r="D51" s="168"/>
      <c r="E51" s="168"/>
      <c r="F51" s="200" t="s">
        <v>81</v>
      </c>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row>
    <row r="52" spans="2:32" ht="21" customHeight="1" x14ac:dyDescent="0.2">
      <c r="B52" s="74"/>
      <c r="C52" s="197" t="s">
        <v>97</v>
      </c>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9"/>
    </row>
    <row r="53" spans="2:32" ht="51" customHeight="1" x14ac:dyDescent="0.2">
      <c r="B53" s="77" t="s">
        <v>54</v>
      </c>
      <c r="C53" s="169" t="s">
        <v>37</v>
      </c>
      <c r="D53" s="170"/>
      <c r="E53" s="171"/>
      <c r="F53" s="78" t="s">
        <v>38</v>
      </c>
      <c r="G53" s="79" t="s">
        <v>4</v>
      </c>
      <c r="H53" s="80" t="s">
        <v>3</v>
      </c>
      <c r="I53" s="81" t="s">
        <v>39</v>
      </c>
      <c r="J53" s="81" t="s">
        <v>115</v>
      </c>
      <c r="K53" s="81" t="s">
        <v>60</v>
      </c>
      <c r="L53" s="122" t="s">
        <v>5</v>
      </c>
      <c r="M53" s="5" t="s">
        <v>111</v>
      </c>
      <c r="N53" s="122" t="s">
        <v>6</v>
      </c>
      <c r="O53" s="5" t="s">
        <v>7</v>
      </c>
      <c r="P53" s="37" t="s">
        <v>62</v>
      </c>
      <c r="Q53" s="148" t="s">
        <v>8</v>
      </c>
      <c r="R53" s="140" t="s">
        <v>9</v>
      </c>
      <c r="S53" s="6" t="s">
        <v>10</v>
      </c>
      <c r="T53" s="6" t="s">
        <v>11</v>
      </c>
      <c r="U53" s="37" t="s">
        <v>63</v>
      </c>
      <c r="V53" s="6" t="s">
        <v>12</v>
      </c>
      <c r="W53" s="6" t="s">
        <v>13</v>
      </c>
      <c r="X53" s="6" t="s">
        <v>14</v>
      </c>
      <c r="Y53" s="6" t="s">
        <v>15</v>
      </c>
      <c r="Z53" s="37" t="s">
        <v>64</v>
      </c>
      <c r="AA53" s="75" t="s">
        <v>40</v>
      </c>
      <c r="AB53" s="75" t="s">
        <v>41</v>
      </c>
      <c r="AC53" s="76" t="s">
        <v>102</v>
      </c>
      <c r="AD53" s="75" t="s">
        <v>42</v>
      </c>
    </row>
    <row r="54" spans="2:32" ht="78.75" customHeight="1" x14ac:dyDescent="0.2">
      <c r="B54" s="33">
        <v>2</v>
      </c>
      <c r="C54" s="206" t="s">
        <v>70</v>
      </c>
      <c r="D54" s="206"/>
      <c r="E54" s="206"/>
      <c r="F54" s="4"/>
      <c r="G54" s="56"/>
      <c r="H54" s="10" t="s">
        <v>17</v>
      </c>
      <c r="I54" s="44">
        <f>SUM(I55+I59)</f>
        <v>3191</v>
      </c>
      <c r="J54" s="61">
        <f t="shared" ref="J54:P54" si="28">SUM(J55+J59)</f>
        <v>0</v>
      </c>
      <c r="K54" s="61">
        <f t="shared" si="28"/>
        <v>3191</v>
      </c>
      <c r="L54" s="132">
        <f>+L55+L59</f>
        <v>344</v>
      </c>
      <c r="M54" s="44">
        <f t="shared" ref="M54:O54" si="29">+M55+M59</f>
        <v>274</v>
      </c>
      <c r="N54" s="132">
        <f t="shared" si="29"/>
        <v>232</v>
      </c>
      <c r="O54" s="44">
        <f t="shared" si="29"/>
        <v>279</v>
      </c>
      <c r="P54" s="44">
        <f t="shared" si="28"/>
        <v>1129</v>
      </c>
      <c r="Q54" s="132">
        <f>+Q55+Q59</f>
        <v>264</v>
      </c>
      <c r="R54" s="141">
        <f t="shared" ref="R54:T54" si="30">+R55+R59</f>
        <v>279</v>
      </c>
      <c r="S54" s="44">
        <f t="shared" si="30"/>
        <v>0</v>
      </c>
      <c r="T54" s="44">
        <f t="shared" si="30"/>
        <v>0</v>
      </c>
      <c r="U54" s="44">
        <f t="shared" ref="U54:U61" si="31">SUM(Q54:T54)</f>
        <v>543</v>
      </c>
      <c r="V54" s="44"/>
      <c r="W54" s="44"/>
      <c r="X54" s="44"/>
      <c r="Y54" s="44"/>
      <c r="Z54" s="44">
        <f>SUM(V54:Y54)</f>
        <v>0</v>
      </c>
      <c r="AA54" s="44">
        <f>SUM(P54+U54+Z54)</f>
        <v>1672</v>
      </c>
      <c r="AB54" s="40">
        <f t="shared" ref="AB54:AB61" si="32">SUM(AA54/K54)</f>
        <v>0.52397367596364774</v>
      </c>
      <c r="AC54" s="7">
        <v>26900089</v>
      </c>
      <c r="AD54" s="112" t="s">
        <v>96</v>
      </c>
      <c r="AE54" s="54">
        <f>403+402+403+403</f>
        <v>1611</v>
      </c>
      <c r="AF54" s="52"/>
    </row>
    <row r="55" spans="2:32" ht="80.25" customHeight="1" x14ac:dyDescent="0.2">
      <c r="B55" s="4"/>
      <c r="C55" s="162"/>
      <c r="D55" s="162"/>
      <c r="E55" s="162"/>
      <c r="F55" s="20" t="s">
        <v>82</v>
      </c>
      <c r="G55" s="56"/>
      <c r="H55" s="10" t="s">
        <v>17</v>
      </c>
      <c r="I55" s="16">
        <v>2806</v>
      </c>
      <c r="J55" s="61">
        <f>+J56+J57+J58:J58</f>
        <v>0</v>
      </c>
      <c r="K55" s="61">
        <f>+K56+K57+K58:K58</f>
        <v>2806</v>
      </c>
      <c r="L55" s="133">
        <f>+SUM(L56:L58)</f>
        <v>316</v>
      </c>
      <c r="M55" s="16">
        <f t="shared" ref="M55:O55" si="33">+SUM(M56:M58)</f>
        <v>244</v>
      </c>
      <c r="N55" s="133">
        <f t="shared" si="33"/>
        <v>201</v>
      </c>
      <c r="O55" s="16">
        <f t="shared" si="33"/>
        <v>242</v>
      </c>
      <c r="P55" s="44">
        <f t="shared" ref="P55:P61" si="34">SUM(L55:O55)</f>
        <v>1003</v>
      </c>
      <c r="Q55" s="133">
        <f>+SUM(Q56:Q58)</f>
        <v>230</v>
      </c>
      <c r="R55" s="142">
        <f t="shared" ref="R55:T55" si="35">+SUM(R56:R58)</f>
        <v>244</v>
      </c>
      <c r="S55" s="16">
        <f t="shared" si="35"/>
        <v>0</v>
      </c>
      <c r="T55" s="16">
        <f t="shared" si="35"/>
        <v>0</v>
      </c>
      <c r="U55" s="44">
        <f t="shared" si="31"/>
        <v>474</v>
      </c>
      <c r="V55" s="16"/>
      <c r="W55" s="16"/>
      <c r="X55" s="16"/>
      <c r="Y55" s="16"/>
      <c r="Z55" s="44">
        <f t="shared" ref="Z55:Z60" si="36">SUM(V55:Y55)</f>
        <v>0</v>
      </c>
      <c r="AA55" s="44">
        <f t="shared" ref="AA55:AA61" si="37">SUM(P55+U55+Z55)</f>
        <v>1477</v>
      </c>
      <c r="AB55" s="40">
        <f t="shared" si="32"/>
        <v>0.52637205987170355</v>
      </c>
      <c r="AC55" s="7"/>
      <c r="AD55" s="82"/>
      <c r="AE55" s="54">
        <f>403+402+403+403</f>
        <v>1611</v>
      </c>
      <c r="AF55" s="52"/>
    </row>
    <row r="56" spans="2:32" ht="44.25" customHeight="1" x14ac:dyDescent="0.2">
      <c r="B56" s="4"/>
      <c r="C56" s="162"/>
      <c r="D56" s="162"/>
      <c r="E56" s="162"/>
      <c r="F56" s="57"/>
      <c r="G56" s="20" t="s">
        <v>71</v>
      </c>
      <c r="H56" s="14" t="s">
        <v>18</v>
      </c>
      <c r="I56" s="59">
        <v>1000</v>
      </c>
      <c r="J56" s="59"/>
      <c r="K56" s="60">
        <f>+I56+J56</f>
        <v>1000</v>
      </c>
      <c r="L56" s="126">
        <v>137</v>
      </c>
      <c r="M56" s="14">
        <v>79</v>
      </c>
      <c r="N56" s="126">
        <v>71</v>
      </c>
      <c r="O56" s="14">
        <v>113</v>
      </c>
      <c r="P56" s="11">
        <f t="shared" si="34"/>
        <v>400</v>
      </c>
      <c r="Q56" s="126">
        <v>87</v>
      </c>
      <c r="R56" s="119">
        <v>95</v>
      </c>
      <c r="S56" s="14"/>
      <c r="T56" s="14"/>
      <c r="U56" s="11">
        <f t="shared" si="31"/>
        <v>182</v>
      </c>
      <c r="V56" s="14"/>
      <c r="W56" s="14"/>
      <c r="X56" s="14"/>
      <c r="Y56" s="14"/>
      <c r="Z56" s="11">
        <f t="shared" si="36"/>
        <v>0</v>
      </c>
      <c r="AA56" s="85">
        <f t="shared" si="37"/>
        <v>582</v>
      </c>
      <c r="AB56" s="62">
        <f t="shared" si="32"/>
        <v>0.58199999999999996</v>
      </c>
      <c r="AC56" s="7"/>
      <c r="AD56" s="120" t="s">
        <v>132</v>
      </c>
    </row>
    <row r="57" spans="2:32" ht="67.5" customHeight="1" x14ac:dyDescent="0.2">
      <c r="B57" s="4"/>
      <c r="C57" s="162"/>
      <c r="D57" s="162"/>
      <c r="E57" s="162"/>
      <c r="F57" s="23"/>
      <c r="G57" s="20" t="s">
        <v>72</v>
      </c>
      <c r="H57" s="14" t="s">
        <v>18</v>
      </c>
      <c r="I57" s="59">
        <v>200</v>
      </c>
      <c r="J57" s="59"/>
      <c r="K57" s="60">
        <f t="shared" ref="K57:K58" si="38">+I57+J57</f>
        <v>200</v>
      </c>
      <c r="L57" s="126">
        <v>14</v>
      </c>
      <c r="M57" s="14">
        <v>10</v>
      </c>
      <c r="N57" s="126">
        <v>13</v>
      </c>
      <c r="O57" s="14">
        <v>19</v>
      </c>
      <c r="P57" s="11">
        <f t="shared" si="34"/>
        <v>56</v>
      </c>
      <c r="Q57" s="126">
        <v>12</v>
      </c>
      <c r="R57" s="119">
        <v>14</v>
      </c>
      <c r="S57" s="14"/>
      <c r="T57" s="98"/>
      <c r="U57" s="11">
        <f t="shared" si="31"/>
        <v>26</v>
      </c>
      <c r="V57" s="14"/>
      <c r="W57" s="14"/>
      <c r="X57" s="14"/>
      <c r="Y57" s="14"/>
      <c r="Z57" s="11">
        <f t="shared" si="36"/>
        <v>0</v>
      </c>
      <c r="AA57" s="11">
        <f t="shared" si="37"/>
        <v>82</v>
      </c>
      <c r="AB57" s="62">
        <f t="shared" si="32"/>
        <v>0.41</v>
      </c>
      <c r="AC57" s="7"/>
      <c r="AD57" s="120" t="s">
        <v>133</v>
      </c>
    </row>
    <row r="58" spans="2:32" ht="54.75" customHeight="1" x14ac:dyDescent="0.2">
      <c r="B58" s="4"/>
      <c r="C58" s="162"/>
      <c r="D58" s="162"/>
      <c r="E58" s="162"/>
      <c r="F58" s="23"/>
      <c r="G58" s="20" t="s">
        <v>73</v>
      </c>
      <c r="H58" s="14" t="s">
        <v>18</v>
      </c>
      <c r="I58" s="59">
        <v>1606</v>
      </c>
      <c r="J58" s="59"/>
      <c r="K58" s="60">
        <f t="shared" si="38"/>
        <v>1606</v>
      </c>
      <c r="L58" s="126">
        <v>165</v>
      </c>
      <c r="M58" s="14">
        <v>155</v>
      </c>
      <c r="N58" s="126">
        <v>117</v>
      </c>
      <c r="O58" s="14">
        <v>110</v>
      </c>
      <c r="P58" s="11">
        <f t="shared" si="34"/>
        <v>547</v>
      </c>
      <c r="Q58" s="126">
        <v>131</v>
      </c>
      <c r="R58" s="119">
        <v>135</v>
      </c>
      <c r="S58" s="14"/>
      <c r="T58" s="14"/>
      <c r="U58" s="11">
        <f t="shared" si="31"/>
        <v>266</v>
      </c>
      <c r="V58" s="14"/>
      <c r="W58" s="98"/>
      <c r="X58" s="98"/>
      <c r="Y58" s="14"/>
      <c r="Z58" s="11">
        <f t="shared" si="36"/>
        <v>0</v>
      </c>
      <c r="AA58" s="11">
        <f>SUM(P58+U58+Z58)</f>
        <v>813</v>
      </c>
      <c r="AB58" s="62">
        <f>SUM(AA58/K58)</f>
        <v>0.50622665006226653</v>
      </c>
      <c r="AC58" s="7"/>
      <c r="AD58" s="120" t="s">
        <v>113</v>
      </c>
      <c r="AF58" s="52"/>
    </row>
    <row r="59" spans="2:32" ht="92.25" customHeight="1" x14ac:dyDescent="0.2">
      <c r="B59" s="4"/>
      <c r="C59" s="162"/>
      <c r="D59" s="162"/>
      <c r="E59" s="162"/>
      <c r="F59" s="13" t="s">
        <v>83</v>
      </c>
      <c r="G59" s="3"/>
      <c r="H59" s="32" t="s">
        <v>18</v>
      </c>
      <c r="I59" s="16">
        <v>385</v>
      </c>
      <c r="J59" s="10">
        <f>+J60+J61</f>
        <v>0</v>
      </c>
      <c r="K59" s="10">
        <f>+K60+K61</f>
        <v>385</v>
      </c>
      <c r="L59" s="125">
        <f>+SUM(L60:L61)</f>
        <v>28</v>
      </c>
      <c r="M59" s="10">
        <f t="shared" ref="M59:O59" si="39">+SUM(M60:M61)</f>
        <v>30</v>
      </c>
      <c r="N59" s="125">
        <f t="shared" si="39"/>
        <v>31</v>
      </c>
      <c r="O59" s="10">
        <f t="shared" si="39"/>
        <v>37</v>
      </c>
      <c r="P59" s="12">
        <f t="shared" si="34"/>
        <v>126</v>
      </c>
      <c r="Q59" s="125">
        <f>+SUM(Q60:Q61)</f>
        <v>34</v>
      </c>
      <c r="R59" s="143">
        <f t="shared" ref="R59:T59" si="40">+SUM(R60:R61)</f>
        <v>35</v>
      </c>
      <c r="S59" s="10">
        <f t="shared" si="40"/>
        <v>0</v>
      </c>
      <c r="T59" s="10">
        <f t="shared" si="40"/>
        <v>0</v>
      </c>
      <c r="U59" s="12">
        <f t="shared" si="31"/>
        <v>69</v>
      </c>
      <c r="V59" s="10"/>
      <c r="W59" s="10"/>
      <c r="X59" s="10"/>
      <c r="Y59" s="10"/>
      <c r="Z59" s="12">
        <f t="shared" si="36"/>
        <v>0</v>
      </c>
      <c r="AA59" s="12">
        <f t="shared" si="37"/>
        <v>195</v>
      </c>
      <c r="AB59" s="40">
        <f t="shared" si="32"/>
        <v>0.50649350649350644</v>
      </c>
      <c r="AC59" s="7"/>
      <c r="AD59" s="82"/>
      <c r="AE59" s="54">
        <f>33+32+30+30</f>
        <v>125</v>
      </c>
    </row>
    <row r="60" spans="2:32" ht="96.75" customHeight="1" x14ac:dyDescent="0.2">
      <c r="B60" s="4"/>
      <c r="C60" s="162"/>
      <c r="D60" s="162"/>
      <c r="E60" s="162"/>
      <c r="F60" s="23"/>
      <c r="G60" s="20" t="s">
        <v>106</v>
      </c>
      <c r="H60" s="24" t="s">
        <v>17</v>
      </c>
      <c r="I60" s="59">
        <v>360</v>
      </c>
      <c r="J60" s="59"/>
      <c r="K60" s="60">
        <f>+I60+J60</f>
        <v>360</v>
      </c>
      <c r="L60" s="126">
        <v>27</v>
      </c>
      <c r="M60" s="14">
        <v>28</v>
      </c>
      <c r="N60" s="126">
        <v>30</v>
      </c>
      <c r="O60" s="14">
        <v>32</v>
      </c>
      <c r="P60" s="11">
        <f t="shared" si="34"/>
        <v>117</v>
      </c>
      <c r="Q60" s="126">
        <v>30</v>
      </c>
      <c r="R60" s="119">
        <v>31</v>
      </c>
      <c r="S60" s="14"/>
      <c r="T60" s="14"/>
      <c r="U60" s="11">
        <f t="shared" si="31"/>
        <v>61</v>
      </c>
      <c r="V60" s="14"/>
      <c r="W60" s="14"/>
      <c r="X60" s="14"/>
      <c r="Y60" s="14"/>
      <c r="Z60" s="11">
        <f t="shared" si="36"/>
        <v>0</v>
      </c>
      <c r="AA60" s="11">
        <f t="shared" si="37"/>
        <v>178</v>
      </c>
      <c r="AB60" s="62">
        <f t="shared" si="32"/>
        <v>0.49444444444444446</v>
      </c>
      <c r="AC60" s="7"/>
      <c r="AD60" s="120" t="s">
        <v>112</v>
      </c>
    </row>
    <row r="61" spans="2:32" ht="66.75" customHeight="1" x14ac:dyDescent="0.2">
      <c r="B61" s="4"/>
      <c r="C61" s="162"/>
      <c r="D61" s="162"/>
      <c r="E61" s="162"/>
      <c r="F61" s="23"/>
      <c r="G61" s="20" t="s">
        <v>107</v>
      </c>
      <c r="H61" s="24" t="s">
        <v>17</v>
      </c>
      <c r="I61" s="59">
        <v>25</v>
      </c>
      <c r="J61" s="59"/>
      <c r="K61" s="60">
        <f>+I61+J61</f>
        <v>25</v>
      </c>
      <c r="L61" s="126">
        <v>1</v>
      </c>
      <c r="M61" s="14">
        <v>2</v>
      </c>
      <c r="N61" s="126">
        <v>1</v>
      </c>
      <c r="O61" s="14">
        <v>5</v>
      </c>
      <c r="P61" s="11">
        <f t="shared" si="34"/>
        <v>9</v>
      </c>
      <c r="Q61" s="126">
        <v>4</v>
      </c>
      <c r="R61" s="119">
        <v>4</v>
      </c>
      <c r="S61" s="14"/>
      <c r="T61" s="14"/>
      <c r="U61" s="11">
        <f t="shared" si="31"/>
        <v>8</v>
      </c>
      <c r="V61" s="14"/>
      <c r="W61" s="98"/>
      <c r="X61" s="14"/>
      <c r="Y61" s="14"/>
      <c r="Z61" s="11">
        <f>SUM(V61:Y61)</f>
        <v>0</v>
      </c>
      <c r="AA61" s="11">
        <f t="shared" si="37"/>
        <v>17</v>
      </c>
      <c r="AB61" s="62">
        <f t="shared" si="32"/>
        <v>0.68</v>
      </c>
      <c r="AC61" s="7"/>
      <c r="AD61" s="120" t="s">
        <v>121</v>
      </c>
    </row>
    <row r="62" spans="2:32" s="8" customFormat="1" ht="18.75" customHeight="1" x14ac:dyDescent="0.2">
      <c r="B62" s="195" t="s">
        <v>61</v>
      </c>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86"/>
    </row>
    <row r="63" spans="2:32" s="8" customFormat="1" ht="30.75" customHeight="1" x14ac:dyDescent="0.2">
      <c r="B63" s="218" t="s">
        <v>44</v>
      </c>
      <c r="C63" s="218"/>
      <c r="D63" s="218"/>
      <c r="E63" s="218"/>
      <c r="F63" s="201" t="s">
        <v>53</v>
      </c>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row>
    <row r="64" spans="2:32" s="8" customFormat="1" ht="15" customHeight="1" x14ac:dyDescent="0.2">
      <c r="B64" s="168" t="s">
        <v>45</v>
      </c>
      <c r="C64" s="168"/>
      <c r="D64" s="168"/>
      <c r="E64" s="168"/>
      <c r="F64" s="200" t="s">
        <v>84</v>
      </c>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row>
    <row r="65" spans="2:31" ht="21" customHeight="1" x14ac:dyDescent="0.2">
      <c r="B65" s="74"/>
      <c r="C65" s="197" t="s">
        <v>97</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9"/>
    </row>
    <row r="66" spans="2:31" ht="51" customHeight="1" x14ac:dyDescent="0.2">
      <c r="B66" s="77" t="s">
        <v>54</v>
      </c>
      <c r="C66" s="169" t="s">
        <v>37</v>
      </c>
      <c r="D66" s="170"/>
      <c r="E66" s="171"/>
      <c r="F66" s="78" t="s">
        <v>38</v>
      </c>
      <c r="G66" s="79" t="s">
        <v>4</v>
      </c>
      <c r="H66" s="80" t="s">
        <v>3</v>
      </c>
      <c r="I66" s="81" t="s">
        <v>39</v>
      </c>
      <c r="J66" s="81" t="s">
        <v>115</v>
      </c>
      <c r="K66" s="81" t="s">
        <v>60</v>
      </c>
      <c r="L66" s="122" t="s">
        <v>5</v>
      </c>
      <c r="M66" s="5" t="s">
        <v>111</v>
      </c>
      <c r="N66" s="122" t="s">
        <v>6</v>
      </c>
      <c r="O66" s="5" t="s">
        <v>7</v>
      </c>
      <c r="P66" s="37" t="s">
        <v>62</v>
      </c>
      <c r="Q66" s="148" t="s">
        <v>8</v>
      </c>
      <c r="R66" s="140" t="s">
        <v>9</v>
      </c>
      <c r="S66" s="6" t="s">
        <v>10</v>
      </c>
      <c r="T66" s="6" t="s">
        <v>11</v>
      </c>
      <c r="U66" s="37" t="s">
        <v>63</v>
      </c>
      <c r="V66" s="6" t="s">
        <v>12</v>
      </c>
      <c r="W66" s="6" t="s">
        <v>13</v>
      </c>
      <c r="X66" s="6" t="s">
        <v>14</v>
      </c>
      <c r="Y66" s="6" t="s">
        <v>15</v>
      </c>
      <c r="Z66" s="37" t="s">
        <v>64</v>
      </c>
      <c r="AA66" s="75" t="s">
        <v>40</v>
      </c>
      <c r="AB66" s="75" t="s">
        <v>41</v>
      </c>
      <c r="AC66" s="76" t="s">
        <v>101</v>
      </c>
      <c r="AD66" s="75" t="s">
        <v>42</v>
      </c>
    </row>
    <row r="67" spans="2:31" ht="38.25" customHeight="1" x14ac:dyDescent="0.2">
      <c r="B67" s="33">
        <v>3</v>
      </c>
      <c r="C67" s="206" t="s">
        <v>74</v>
      </c>
      <c r="D67" s="206"/>
      <c r="E67" s="206"/>
      <c r="F67" s="9"/>
      <c r="G67" s="13"/>
      <c r="H67" s="10" t="s">
        <v>17</v>
      </c>
      <c r="I67" s="61">
        <f>+I68</f>
        <v>474</v>
      </c>
      <c r="J67" s="61">
        <f>+J68</f>
        <v>-44</v>
      </c>
      <c r="K67" s="61">
        <f>+K68</f>
        <v>430</v>
      </c>
      <c r="L67" s="134">
        <f>+L68</f>
        <v>29</v>
      </c>
      <c r="M67" s="61">
        <f t="shared" ref="M67:O67" si="41">+M68</f>
        <v>32</v>
      </c>
      <c r="N67" s="134">
        <f t="shared" si="41"/>
        <v>39</v>
      </c>
      <c r="O67" s="61">
        <f t="shared" si="41"/>
        <v>39</v>
      </c>
      <c r="P67" s="16">
        <f>SUM(L67:O67)</f>
        <v>139</v>
      </c>
      <c r="Q67" s="134">
        <f>+Q68</f>
        <v>38</v>
      </c>
      <c r="R67" s="144">
        <f t="shared" ref="R67:T67" si="42">+R68</f>
        <v>36</v>
      </c>
      <c r="S67" s="61">
        <f t="shared" si="42"/>
        <v>0</v>
      </c>
      <c r="T67" s="61">
        <f t="shared" si="42"/>
        <v>0</v>
      </c>
      <c r="U67" s="16">
        <f>SUM(Q67:T67)</f>
        <v>74</v>
      </c>
      <c r="V67" s="12"/>
      <c r="W67" s="12"/>
      <c r="X67" s="12"/>
      <c r="Y67" s="12"/>
      <c r="Z67" s="16">
        <f>SUM(V67:Y67)</f>
        <v>0</v>
      </c>
      <c r="AA67" s="61">
        <f>SUM(P67+U67+Z67)</f>
        <v>213</v>
      </c>
      <c r="AB67" s="40">
        <f>SUM(AA67/K67)</f>
        <v>0.49534883720930234</v>
      </c>
      <c r="AC67" s="7">
        <v>3252533</v>
      </c>
      <c r="AD67" s="112" t="s">
        <v>103</v>
      </c>
      <c r="AE67" s="54">
        <f>129+131+112+95</f>
        <v>467</v>
      </c>
    </row>
    <row r="68" spans="2:31" ht="27.75" customHeight="1" x14ac:dyDescent="0.2">
      <c r="B68" s="4"/>
      <c r="C68" s="162"/>
      <c r="D68" s="162"/>
      <c r="E68" s="162"/>
      <c r="F68" s="58" t="s">
        <v>74</v>
      </c>
      <c r="G68" s="13"/>
      <c r="H68" s="10" t="s">
        <v>17</v>
      </c>
      <c r="I68" s="31">
        <v>474</v>
      </c>
      <c r="J68" s="61">
        <f>+J69+J70+J71</f>
        <v>-44</v>
      </c>
      <c r="K68" s="61">
        <f>+K69+K70+K71</f>
        <v>430</v>
      </c>
      <c r="L68" s="134">
        <f>+SUM(L69:L71)</f>
        <v>29</v>
      </c>
      <c r="M68" s="61">
        <f t="shared" ref="M68:O68" si="43">+SUM(M69:M71)</f>
        <v>32</v>
      </c>
      <c r="N68" s="134">
        <f t="shared" si="43"/>
        <v>39</v>
      </c>
      <c r="O68" s="61">
        <f t="shared" si="43"/>
        <v>39</v>
      </c>
      <c r="P68" s="16">
        <f>SUM(L68:O68)</f>
        <v>139</v>
      </c>
      <c r="Q68" s="134">
        <f>+SUM(Q69:Q71)</f>
        <v>38</v>
      </c>
      <c r="R68" s="144">
        <f t="shared" ref="R68:T68" si="44">+SUM(R69:R71)</f>
        <v>36</v>
      </c>
      <c r="S68" s="61">
        <f t="shared" si="44"/>
        <v>0</v>
      </c>
      <c r="T68" s="61">
        <f t="shared" si="44"/>
        <v>0</v>
      </c>
      <c r="U68" s="16">
        <f>SUM(Q68:T68)</f>
        <v>74</v>
      </c>
      <c r="V68" s="10"/>
      <c r="W68" s="10"/>
      <c r="X68" s="10"/>
      <c r="Y68" s="10"/>
      <c r="Z68" s="12">
        <f>SUM(V68:Y68)</f>
        <v>0</v>
      </c>
      <c r="AA68" s="61">
        <f>SUM(P68+U68+Z68)</f>
        <v>213</v>
      </c>
      <c r="AB68" s="40">
        <f>SUM(AA68/K68)</f>
        <v>0.49534883720930234</v>
      </c>
      <c r="AC68" s="15"/>
      <c r="AD68" s="83"/>
      <c r="AE68" s="54">
        <f>129+131+112+95</f>
        <v>467</v>
      </c>
    </row>
    <row r="69" spans="2:31" ht="66" customHeight="1" x14ac:dyDescent="0.2">
      <c r="B69" s="4"/>
      <c r="C69" s="162"/>
      <c r="D69" s="162"/>
      <c r="E69" s="162"/>
      <c r="F69" s="105"/>
      <c r="G69" s="51" t="s">
        <v>89</v>
      </c>
      <c r="H69" s="14" t="s">
        <v>17</v>
      </c>
      <c r="I69" s="59">
        <v>220</v>
      </c>
      <c r="J69" s="59">
        <v>-14</v>
      </c>
      <c r="K69" s="60">
        <f>+I69+J69</f>
        <v>206</v>
      </c>
      <c r="L69" s="135">
        <v>13</v>
      </c>
      <c r="M69" s="11">
        <v>14</v>
      </c>
      <c r="N69" s="135">
        <v>20</v>
      </c>
      <c r="O69" s="11">
        <v>20</v>
      </c>
      <c r="P69" s="11">
        <f>SUM(L69:O69)</f>
        <v>67</v>
      </c>
      <c r="Q69" s="126">
        <v>19</v>
      </c>
      <c r="R69" s="119">
        <v>15</v>
      </c>
      <c r="S69" s="14"/>
      <c r="T69" s="14"/>
      <c r="U69" s="11">
        <f>SUM(Q69:T69)</f>
        <v>34</v>
      </c>
      <c r="V69" s="14"/>
      <c r="W69" s="14"/>
      <c r="X69" s="14"/>
      <c r="Y69" s="14"/>
      <c r="Z69" s="11">
        <f>SUM(V69:Y69)</f>
        <v>0</v>
      </c>
      <c r="AA69" s="11">
        <f>SUM(P69+U69+Z69)</f>
        <v>101</v>
      </c>
      <c r="AB69" s="62">
        <f>SUM(AA69/K69)</f>
        <v>0.49029126213592233</v>
      </c>
      <c r="AC69" s="21"/>
      <c r="AD69" s="138" t="s">
        <v>134</v>
      </c>
    </row>
    <row r="70" spans="2:31" ht="56.25" customHeight="1" x14ac:dyDescent="0.2">
      <c r="B70" s="4"/>
      <c r="C70" s="162"/>
      <c r="D70" s="162"/>
      <c r="E70" s="162"/>
      <c r="F70" s="46"/>
      <c r="G70" s="51" t="s">
        <v>85</v>
      </c>
      <c r="H70" s="14" t="s">
        <v>17</v>
      </c>
      <c r="I70" s="59">
        <v>87</v>
      </c>
      <c r="J70" s="59"/>
      <c r="K70" s="60">
        <f t="shared" ref="K70:K71" si="45">+I70+J70</f>
        <v>87</v>
      </c>
      <c r="L70" s="135">
        <v>5</v>
      </c>
      <c r="M70" s="11">
        <v>6</v>
      </c>
      <c r="N70" s="135">
        <v>7</v>
      </c>
      <c r="O70" s="11">
        <v>7</v>
      </c>
      <c r="P70" s="11">
        <f>SUM(L70:O70)</f>
        <v>25</v>
      </c>
      <c r="Q70" s="126">
        <v>7</v>
      </c>
      <c r="R70" s="119">
        <v>9</v>
      </c>
      <c r="S70" s="14"/>
      <c r="T70" s="14"/>
      <c r="U70" s="11">
        <f>SUM(Q70:T70)</f>
        <v>16</v>
      </c>
      <c r="V70" s="14"/>
      <c r="W70" s="14"/>
      <c r="X70" s="14"/>
      <c r="Y70" s="14"/>
      <c r="Z70" s="11">
        <f>SUM(V70:Y70)</f>
        <v>0</v>
      </c>
      <c r="AA70" s="11">
        <f>SUM(P70+U70+Z70)</f>
        <v>41</v>
      </c>
      <c r="AB70" s="62">
        <f>SUM(AA70/K70)</f>
        <v>0.47126436781609193</v>
      </c>
      <c r="AC70" s="14"/>
      <c r="AD70" s="138" t="s">
        <v>135</v>
      </c>
    </row>
    <row r="71" spans="2:31" ht="102" x14ac:dyDescent="0.2">
      <c r="B71" s="4"/>
      <c r="C71" s="162"/>
      <c r="D71" s="162"/>
      <c r="E71" s="162"/>
      <c r="F71" s="88"/>
      <c r="G71" s="51" t="s">
        <v>86</v>
      </c>
      <c r="H71" s="14" t="s">
        <v>17</v>
      </c>
      <c r="I71" s="59">
        <v>167</v>
      </c>
      <c r="J71" s="59">
        <v>-30</v>
      </c>
      <c r="K71" s="60">
        <f t="shared" si="45"/>
        <v>137</v>
      </c>
      <c r="L71" s="135">
        <v>11</v>
      </c>
      <c r="M71" s="11">
        <v>12</v>
      </c>
      <c r="N71" s="135">
        <v>12</v>
      </c>
      <c r="O71" s="11">
        <v>12</v>
      </c>
      <c r="P71" s="11">
        <f>SUM(L71:O71)</f>
        <v>47</v>
      </c>
      <c r="Q71" s="126">
        <v>12</v>
      </c>
      <c r="R71" s="119">
        <v>12</v>
      </c>
      <c r="S71" s="14"/>
      <c r="T71" s="14"/>
      <c r="U71" s="11">
        <f>SUM(Q71:T71)</f>
        <v>24</v>
      </c>
      <c r="V71" s="14"/>
      <c r="W71" s="14"/>
      <c r="X71" s="60"/>
      <c r="Y71" s="14"/>
      <c r="Z71" s="11">
        <f>SUM(V71:Y71)</f>
        <v>0</v>
      </c>
      <c r="AA71" s="11">
        <f>SUM(P71+U71+Z71)</f>
        <v>71</v>
      </c>
      <c r="AB71" s="62">
        <f>SUM(AA71/K71)</f>
        <v>0.51824817518248179</v>
      </c>
      <c r="AC71" s="21"/>
      <c r="AD71" s="138" t="s">
        <v>136</v>
      </c>
    </row>
    <row r="72" spans="2:31" ht="20.25" customHeight="1" x14ac:dyDescent="0.3">
      <c r="B72" s="87"/>
      <c r="C72" s="244" t="s">
        <v>108</v>
      </c>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87"/>
    </row>
    <row r="73" spans="2:31" x14ac:dyDescent="0.2">
      <c r="S73" s="8"/>
    </row>
    <row r="74" spans="2:31" x14ac:dyDescent="0.2">
      <c r="I74" s="52"/>
      <c r="J74" s="52"/>
      <c r="S74" s="8"/>
      <c r="U74" s="52"/>
    </row>
    <row r="75" spans="2:31" x14ac:dyDescent="0.2">
      <c r="I75" s="52"/>
      <c r="J75" s="52"/>
      <c r="S75" s="8"/>
    </row>
    <row r="76" spans="2:31" x14ac:dyDescent="0.2">
      <c r="S76" s="8"/>
    </row>
    <row r="77" spans="2:31" x14ac:dyDescent="0.2">
      <c r="S77" s="8"/>
      <c r="X77" s="52"/>
    </row>
    <row r="78" spans="2:31" x14ac:dyDescent="0.2">
      <c r="S78" s="8"/>
    </row>
    <row r="79" spans="2:31" x14ac:dyDescent="0.2">
      <c r="S79" s="8"/>
    </row>
    <row r="80" spans="2:31" x14ac:dyDescent="0.2">
      <c r="S80" s="8"/>
    </row>
    <row r="81" spans="19:19" x14ac:dyDescent="0.2">
      <c r="S81" s="8"/>
    </row>
  </sheetData>
  <mergeCells count="101">
    <mergeCell ref="B1:AD1"/>
    <mergeCell ref="B2:AD2"/>
    <mergeCell ref="B3:D3"/>
    <mergeCell ref="B4:D4"/>
    <mergeCell ref="B5:D5"/>
    <mergeCell ref="E3:AD3"/>
    <mergeCell ref="E4:AD4"/>
    <mergeCell ref="E5:AD5"/>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E6:AD6"/>
    <mergeCell ref="B6:D6"/>
    <mergeCell ref="C61:E61"/>
    <mergeCell ref="B62:AC62"/>
    <mergeCell ref="B17:H17"/>
    <mergeCell ref="F9:AD9"/>
    <mergeCell ref="B9:E9"/>
    <mergeCell ref="B12:E12"/>
    <mergeCell ref="C22:E22"/>
    <mergeCell ref="C23:E23"/>
    <mergeCell ref="C24:E24"/>
    <mergeCell ref="C41:E41"/>
    <mergeCell ref="C42:E42"/>
    <mergeCell ref="B28:AC28"/>
    <mergeCell ref="C37:E37"/>
    <mergeCell ref="D35:AD35"/>
    <mergeCell ref="B7:AD7"/>
    <mergeCell ref="F8:AD8"/>
    <mergeCell ref="F12:AD12"/>
    <mergeCell ref="F13:AD13"/>
    <mergeCell ref="C16:E16"/>
    <mergeCell ref="B8:E8"/>
    <mergeCell ref="F50:AD50"/>
    <mergeCell ref="F51:AD51"/>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B64:E64"/>
    <mergeCell ref="C53:E53"/>
    <mergeCell ref="C38:E38"/>
    <mergeCell ref="C56:E56"/>
    <mergeCell ref="C57:E57"/>
    <mergeCell ref="C48:E48"/>
    <mergeCell ref="B50:E50"/>
    <mergeCell ref="C47:E47"/>
    <mergeCell ref="C46:E46"/>
    <mergeCell ref="B51:E51"/>
    <mergeCell ref="C60:E60"/>
    <mergeCell ref="C39:E40"/>
    <mergeCell ref="B39:B40"/>
    <mergeCell ref="K39:K40"/>
    <mergeCell ref="P39:P40"/>
    <mergeCell ref="Q39:Q40"/>
    <mergeCell ref="R39:R40"/>
    <mergeCell ref="S39:S40"/>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s>
  <printOptions horizontalCentered="1"/>
  <pageMargins left="0.19685039370078741" right="0" top="0.59055118110236227" bottom="0.39370078740157483" header="0.39370078740157483" footer="0.39370078740157483"/>
  <pageSetup scale="39" orientation="landscape" r:id="rId1"/>
  <headerFooter>
    <oddFooter>&amp;C&amp;9PLAN OPERATIVO ANUAL, 2024
&amp;P</oddFooter>
  </headerFooter>
  <rowBreaks count="3" manualBreakCount="3">
    <brk id="33" min="1" max="29" man="1"/>
    <brk id="48" min="1" max="28"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5"/>
  </cols>
  <sheetData>
    <row r="2" spans="1:19" x14ac:dyDescent="0.25">
      <c r="A2" t="s">
        <v>90</v>
      </c>
    </row>
    <row r="3" spans="1:19" x14ac:dyDescent="0.25">
      <c r="B3">
        <v>1044885.74</v>
      </c>
      <c r="C3">
        <v>29361.84</v>
      </c>
      <c r="E3">
        <f>SUM(C3+C4+E5+C6)</f>
        <v>1136668.51</v>
      </c>
      <c r="I3">
        <v>235687.82</v>
      </c>
      <c r="N3" s="45"/>
    </row>
    <row r="4" spans="1:19" x14ac:dyDescent="0.25">
      <c r="C4">
        <v>62420.93</v>
      </c>
      <c r="G4">
        <v>21472340.73</v>
      </c>
      <c r="M4" s="45"/>
    </row>
    <row r="5" spans="1:19" x14ac:dyDescent="0.25">
      <c r="C5">
        <v>174611.39</v>
      </c>
      <c r="D5" s="45">
        <v>870274.35</v>
      </c>
      <c r="E5">
        <f>SUM(C5:D5)</f>
        <v>1044885.74</v>
      </c>
      <c r="G5">
        <v>21282227.829999998</v>
      </c>
      <c r="I5">
        <v>1320</v>
      </c>
      <c r="N5" s="45"/>
    </row>
    <row r="6" spans="1:19" x14ac:dyDescent="0.25">
      <c r="C6">
        <v>0</v>
      </c>
      <c r="N6" s="45"/>
    </row>
    <row r="7" spans="1:19" x14ac:dyDescent="0.25">
      <c r="G7">
        <f>SUM(G4-G5)</f>
        <v>190112.90000000224</v>
      </c>
      <c r="I7">
        <f>SUM(I3-I5)</f>
        <v>234367.82</v>
      </c>
      <c r="N7" s="45"/>
      <c r="P7" s="45"/>
    </row>
    <row r="8" spans="1:19" x14ac:dyDescent="0.25">
      <c r="C8">
        <f>SUM(C3:C7)</f>
        <v>266394.16000000003</v>
      </c>
      <c r="D8">
        <f>SUM(B3-C5)</f>
        <v>870274.35</v>
      </c>
      <c r="Q8" s="45"/>
    </row>
    <row r="9" spans="1:19" x14ac:dyDescent="0.25">
      <c r="Q9" s="45"/>
    </row>
    <row r="10" spans="1:19" x14ac:dyDescent="0.25">
      <c r="A10" t="s">
        <v>91</v>
      </c>
      <c r="B10">
        <v>21475340.73</v>
      </c>
      <c r="C10">
        <v>507628.57</v>
      </c>
      <c r="D10" s="45">
        <v>190112.90000000224</v>
      </c>
      <c r="E10">
        <f>SUM(C10:D10)</f>
        <v>697741.4700000023</v>
      </c>
    </row>
    <row r="11" spans="1:19" x14ac:dyDescent="0.25">
      <c r="C11">
        <v>74599.259999999995</v>
      </c>
      <c r="D11" s="45">
        <v>74599.259999999995</v>
      </c>
      <c r="E11" s="45">
        <v>74599.259999999995</v>
      </c>
      <c r="I11">
        <v>583519.87</v>
      </c>
    </row>
    <row r="12" spans="1:19" s="45" customFormat="1" x14ac:dyDescent="0.25">
      <c r="C12" s="45">
        <v>20700000</v>
      </c>
      <c r="D12" s="45">
        <v>20700000</v>
      </c>
      <c r="E12" s="45">
        <v>20700000</v>
      </c>
      <c r="J12" s="45">
        <v>73936.960000000006</v>
      </c>
      <c r="K12" s="45">
        <v>92997.744999999995</v>
      </c>
      <c r="L12" s="45">
        <f>SUM(J12:K12)</f>
        <v>166934.70500000002</v>
      </c>
      <c r="N12" s="45">
        <v>1088332.79</v>
      </c>
      <c r="O12" s="45">
        <v>66434.11</v>
      </c>
      <c r="P12" s="45">
        <v>235347.3</v>
      </c>
      <c r="Q12" s="45">
        <f>SUM(O12:P12)</f>
        <v>301781.40999999997</v>
      </c>
    </row>
    <row r="13" spans="1:19" s="45" customFormat="1" x14ac:dyDescent="0.25">
      <c r="C13" s="45">
        <f>SUM(C10:C12)</f>
        <v>21282227.829999998</v>
      </c>
      <c r="O13" s="45">
        <v>277644.5</v>
      </c>
      <c r="P13" s="45">
        <v>235347.3</v>
      </c>
      <c r="Q13" s="45">
        <f>SUM(O13:P13)</f>
        <v>512991.8</v>
      </c>
    </row>
    <row r="14" spans="1:19" x14ac:dyDescent="0.25">
      <c r="D14">
        <f>SUM(B10-C13)</f>
        <v>193112.90000000224</v>
      </c>
      <c r="E14">
        <f>SUM(E10:E12)</f>
        <v>21472340.730000004</v>
      </c>
      <c r="J14">
        <v>323587.42</v>
      </c>
      <c r="K14">
        <v>92997.744999999995</v>
      </c>
      <c r="L14">
        <f>SUM(J14:K14)</f>
        <v>416585.16499999998</v>
      </c>
      <c r="O14">
        <v>38212.29</v>
      </c>
      <c r="P14" s="45">
        <v>235347.3</v>
      </c>
      <c r="Q14">
        <f>SUM(O14:P14)</f>
        <v>273559.58999999997</v>
      </c>
    </row>
    <row r="15" spans="1:19" x14ac:dyDescent="0.25">
      <c r="A15" t="s">
        <v>92</v>
      </c>
      <c r="B15">
        <v>302391.15000000002</v>
      </c>
      <c r="C15">
        <v>13674.66</v>
      </c>
      <c r="Q15" s="45"/>
    </row>
    <row r="16" spans="1:19" x14ac:dyDescent="0.25">
      <c r="C16">
        <v>0</v>
      </c>
      <c r="J16">
        <f>SUM(J12:J14)</f>
        <v>397524.38</v>
      </c>
      <c r="K16">
        <f>SUM(I11-J16)</f>
        <v>185995.49</v>
      </c>
      <c r="O16">
        <f>SUM(O12:O15)</f>
        <v>382290.89999999997</v>
      </c>
      <c r="P16">
        <f>SUM(N12-O16)</f>
        <v>706041.89000000013</v>
      </c>
      <c r="Q16">
        <v>3</v>
      </c>
      <c r="R16">
        <f>SUM(P16/Q16)</f>
        <v>235347.29666666672</v>
      </c>
      <c r="S16" s="45"/>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1" t="s">
        <v>93</v>
      </c>
      <c r="B20" s="101">
        <v>1088332.79</v>
      </c>
      <c r="C20" s="101"/>
      <c r="D20" s="101"/>
      <c r="E20" s="101"/>
      <c r="F20" s="101"/>
      <c r="G20" s="101"/>
    </row>
    <row r="21" spans="1:18" x14ac:dyDescent="0.25">
      <c r="A21" s="101"/>
      <c r="B21" s="101"/>
      <c r="C21" s="101">
        <v>325698.55</v>
      </c>
      <c r="D21" s="45">
        <v>282806.46000000002</v>
      </c>
      <c r="E21" s="101">
        <f>SUM(C21:D21)</f>
        <v>608505.01</v>
      </c>
      <c r="F21" s="101"/>
      <c r="G21" s="101"/>
      <c r="N21">
        <v>345440.91</v>
      </c>
      <c r="O21">
        <v>29925</v>
      </c>
      <c r="P21" s="45">
        <v>136154.43</v>
      </c>
      <c r="Q21">
        <f>SUM(O21:P21)</f>
        <v>166079.43</v>
      </c>
    </row>
    <row r="22" spans="1:18" s="45" customFormat="1" x14ac:dyDescent="0.25">
      <c r="A22" s="101"/>
      <c r="B22" s="101"/>
      <c r="C22" s="101">
        <v>161487.98000000001</v>
      </c>
      <c r="D22" s="45">
        <v>282806.46000000002</v>
      </c>
      <c r="E22" s="101">
        <f>SUM(C22:D22)</f>
        <v>444294.44000000006</v>
      </c>
      <c r="F22" s="101"/>
      <c r="G22" s="101"/>
      <c r="J22" s="45">
        <v>904014</v>
      </c>
      <c r="O22" s="45">
        <v>43207.05</v>
      </c>
      <c r="P22" s="45">
        <v>136154.43</v>
      </c>
      <c r="Q22" s="45">
        <f>SUM(O22:P22)</f>
        <v>179361.47999999998</v>
      </c>
    </row>
    <row r="23" spans="1:18" x14ac:dyDescent="0.25">
      <c r="A23" s="101"/>
      <c r="B23" s="101"/>
      <c r="C23" s="101">
        <v>35533.33</v>
      </c>
      <c r="D23" s="101"/>
      <c r="E23" s="101">
        <v>35533.33</v>
      </c>
      <c r="F23" s="101"/>
      <c r="G23" s="101"/>
      <c r="J23">
        <v>772701.69</v>
      </c>
    </row>
    <row r="24" spans="1:18" x14ac:dyDescent="0.25">
      <c r="A24" s="101"/>
      <c r="B24" s="101"/>
      <c r="C24" s="101">
        <v>0</v>
      </c>
      <c r="D24" s="101"/>
      <c r="E24" s="101">
        <v>0</v>
      </c>
      <c r="F24" s="101"/>
      <c r="G24" s="101"/>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5">
        <v>693230.2</v>
      </c>
    </row>
    <row r="27" spans="1:18" x14ac:dyDescent="0.25">
      <c r="B27" s="45"/>
      <c r="C27">
        <v>38500</v>
      </c>
      <c r="D27" s="45">
        <v>623500</v>
      </c>
      <c r="E27">
        <f>SUM(C27:D27)</f>
        <v>662000</v>
      </c>
      <c r="F27">
        <f>SUM(E27:E29)</f>
        <v>662000</v>
      </c>
      <c r="J27">
        <v>329827.81</v>
      </c>
      <c r="K27" s="45">
        <v>43770.770000000019</v>
      </c>
      <c r="L27" s="45">
        <f>SUM(J27:K27)</f>
        <v>373598.58</v>
      </c>
      <c r="N27">
        <v>414150.36</v>
      </c>
    </row>
    <row r="28" spans="1:18" x14ac:dyDescent="0.25">
      <c r="C28">
        <v>13616.2</v>
      </c>
      <c r="D28" s="45"/>
      <c r="F28" s="45">
        <v>13616.2</v>
      </c>
      <c r="J28">
        <v>259515.19</v>
      </c>
      <c r="K28" s="45">
        <v>43770.770000000019</v>
      </c>
      <c r="L28">
        <f>SUM(J28:K28)</f>
        <v>303285.96000000002</v>
      </c>
      <c r="O28">
        <v>15518.21</v>
      </c>
      <c r="P28" s="45">
        <v>159530.79</v>
      </c>
      <c r="Q28">
        <f>SUM(O28:P28)</f>
        <v>175049</v>
      </c>
    </row>
    <row r="29" spans="1:18" x14ac:dyDescent="0.25">
      <c r="C29">
        <v>17614</v>
      </c>
      <c r="D29" s="45"/>
      <c r="F29" s="45">
        <v>17614</v>
      </c>
      <c r="J29" s="45">
        <v>183358.69</v>
      </c>
      <c r="K29" s="45">
        <v>43770.770000000019</v>
      </c>
      <c r="L29">
        <f>SUM(J29:K29)</f>
        <v>227129.46000000002</v>
      </c>
      <c r="O29">
        <v>239101.36</v>
      </c>
      <c r="Q29" s="45">
        <v>239101.36</v>
      </c>
    </row>
    <row r="31" spans="1:18" x14ac:dyDescent="0.25">
      <c r="C31">
        <f>SUM(C27:C30)</f>
        <v>69730.2</v>
      </c>
      <c r="D31" s="45">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2024-06-28T20:21:12Z</cp:lastPrinted>
  <dcterms:created xsi:type="dcterms:W3CDTF">2019-01-08T14:24:40Z</dcterms:created>
  <dcterms:modified xsi:type="dcterms:W3CDTF">2024-07-03T16:32:53Z</dcterms:modified>
</cp:coreProperties>
</file>