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lopezb\Desktop\2024\información publica\marzo\"/>
    </mc:Choice>
  </mc:AlternateContent>
  <bookViews>
    <workbookView xWindow="-120" yWindow="0" windowWidth="2280" windowHeight="0"/>
  </bookViews>
  <sheets>
    <sheet name="EJECUCION" sheetId="1" r:id="rId1"/>
    <sheet name="Hoja3" sheetId="3" r:id="rId2"/>
  </sheets>
  <definedNames>
    <definedName name="_xlnm.Print_Area" localSheetId="0">EJECUCION!$B$1:$AD$71</definedName>
    <definedName name="_xlnm.Print_Titles" localSheetId="0">EJECUCION!$1:$1</definedName>
  </definedNames>
  <calcPr calcId="162913"/>
</workbook>
</file>

<file path=xl/calcChain.xml><?xml version="1.0" encoding="utf-8"?>
<calcChain xmlns="http://schemas.openxmlformats.org/spreadsheetml/2006/main">
  <c r="N36" i="1" l="1"/>
  <c r="K69" i="1" l="1"/>
  <c r="K70" i="1"/>
  <c r="K68" i="1"/>
  <c r="J67" i="1"/>
  <c r="J66" i="1"/>
  <c r="K60" i="1"/>
  <c r="K59" i="1"/>
  <c r="K56" i="1"/>
  <c r="K57" i="1"/>
  <c r="K55" i="1"/>
  <c r="J58" i="1"/>
  <c r="J53" i="1" s="1"/>
  <c r="J54" i="1"/>
  <c r="K47" i="1"/>
  <c r="J44" i="1"/>
  <c r="K46" i="1"/>
  <c r="K45" i="1"/>
  <c r="K38" i="1"/>
  <c r="K39" i="1"/>
  <c r="K40" i="1"/>
  <c r="K41" i="1"/>
  <c r="K42" i="1"/>
  <c r="K37" i="1"/>
  <c r="J36" i="1"/>
  <c r="J18" i="1" s="1"/>
  <c r="J19" i="1"/>
  <c r="J20" i="1"/>
  <c r="J29" i="1"/>
  <c r="K31" i="1"/>
  <c r="K32" i="1"/>
  <c r="K30" i="1"/>
  <c r="K27" i="1"/>
  <c r="K26" i="1"/>
  <c r="M44" i="1" l="1"/>
  <c r="M67" i="1" l="1"/>
  <c r="M66" i="1" s="1"/>
  <c r="N67" i="1"/>
  <c r="N66" i="1" s="1"/>
  <c r="O67" i="1"/>
  <c r="O66" i="1"/>
  <c r="L67" i="1"/>
  <c r="L66" i="1" s="1"/>
  <c r="M58" i="1"/>
  <c r="N58" i="1"/>
  <c r="O58" i="1"/>
  <c r="L58" i="1"/>
  <c r="M54" i="1"/>
  <c r="N54" i="1"/>
  <c r="N53" i="1" s="1"/>
  <c r="O54" i="1"/>
  <c r="L54" i="1"/>
  <c r="M53" i="1" l="1"/>
  <c r="L53" i="1"/>
  <c r="O53" i="1"/>
  <c r="N44" i="1" l="1"/>
  <c r="O44" i="1"/>
  <c r="L44" i="1"/>
  <c r="L17" i="1" s="1"/>
  <c r="M36" i="1"/>
  <c r="O36" i="1"/>
  <c r="L36" i="1"/>
  <c r="U31" i="1"/>
  <c r="M29" i="1"/>
  <c r="N29" i="1"/>
  <c r="O29" i="1"/>
  <c r="O19" i="1" s="1"/>
  <c r="L29" i="1"/>
  <c r="M20" i="1"/>
  <c r="N20" i="1"/>
  <c r="O20" i="1"/>
  <c r="L20" i="1"/>
  <c r="N19" i="1" l="1"/>
  <c r="N18" i="1" s="1"/>
  <c r="M19" i="1"/>
  <c r="M18" i="1" s="1"/>
  <c r="O18" i="1"/>
  <c r="L19" i="1"/>
  <c r="L18" i="1" s="1"/>
  <c r="K44" i="1" l="1"/>
  <c r="Y17" i="1" l="1"/>
  <c r="Q28" i="3" l="1"/>
  <c r="Q31" i="3" s="1"/>
  <c r="O31" i="3"/>
  <c r="P31" i="3" s="1"/>
  <c r="Q22" i="3"/>
  <c r="Q21" i="3"/>
  <c r="R24" i="3"/>
  <c r="P24" i="3"/>
  <c r="O24" i="3"/>
  <c r="Q14" i="3"/>
  <c r="Q13" i="3"/>
  <c r="Q12" i="3"/>
  <c r="R16" i="3"/>
  <c r="P16" i="3"/>
  <c r="O16" i="3"/>
  <c r="D8" i="3"/>
  <c r="C8" i="3"/>
  <c r="F31" i="3" l="1"/>
  <c r="E31" i="3"/>
  <c r="D31" i="3"/>
  <c r="C31" i="3"/>
  <c r="F25" i="3"/>
  <c r="E22" i="3"/>
  <c r="E21" i="3"/>
  <c r="C25" i="3"/>
  <c r="X17" i="1" l="1"/>
  <c r="W17" i="1" l="1"/>
  <c r="Z42" i="1" l="1"/>
  <c r="Z41" i="1"/>
  <c r="Z40" i="1"/>
  <c r="Z39" i="1"/>
  <c r="Z38" i="1"/>
  <c r="Z37" i="1"/>
  <c r="Z36" i="1" l="1"/>
  <c r="Z70" i="1" l="1"/>
  <c r="Z69" i="1"/>
  <c r="Z68" i="1"/>
  <c r="Z67" i="1"/>
  <c r="Z66" i="1"/>
  <c r="Z60" i="1" l="1"/>
  <c r="Z59" i="1"/>
  <c r="Z58" i="1"/>
  <c r="Z57" i="1"/>
  <c r="Z56" i="1"/>
  <c r="Z55" i="1"/>
  <c r="Z54" i="1"/>
  <c r="Z53" i="1"/>
  <c r="Z47" i="1"/>
  <c r="Z46" i="1"/>
  <c r="Z45" i="1"/>
  <c r="Z44" i="1"/>
  <c r="Z32" i="1"/>
  <c r="Z31" i="1"/>
  <c r="Z30" i="1"/>
  <c r="Z29" i="1"/>
  <c r="Z27" i="1"/>
  <c r="Z26" i="1"/>
  <c r="Z25" i="1"/>
  <c r="Z24" i="1"/>
  <c r="Z23" i="1"/>
  <c r="Z22" i="1"/>
  <c r="Z21" i="1"/>
  <c r="Z20" i="1"/>
  <c r="Z19" i="1"/>
  <c r="Z18" i="1"/>
  <c r="V17" i="1" l="1"/>
  <c r="U66" i="1" l="1"/>
  <c r="U67" i="1" l="1"/>
  <c r="T17" i="1"/>
  <c r="U54" i="1" l="1"/>
  <c r="U36" i="1" l="1"/>
  <c r="S17" i="1" l="1"/>
  <c r="G7" i="3" l="1"/>
  <c r="L31" i="3"/>
  <c r="L29" i="3"/>
  <c r="L28" i="3"/>
  <c r="L27" i="3"/>
  <c r="L25" i="3"/>
  <c r="J25" i="3"/>
  <c r="D25" i="3"/>
  <c r="E27" i="3"/>
  <c r="R17" i="1" l="1"/>
  <c r="L18" i="3" l="1"/>
  <c r="L14" i="3"/>
  <c r="L12" i="3"/>
  <c r="K18" i="3"/>
  <c r="K16" i="3"/>
  <c r="J16" i="3"/>
  <c r="I7" i="3"/>
  <c r="E10" i="3"/>
  <c r="E14" i="3" s="1"/>
  <c r="C13" i="3"/>
  <c r="D14" i="3" s="1"/>
  <c r="U53" i="1" l="1"/>
  <c r="U18" i="1"/>
  <c r="AC17" i="1"/>
  <c r="Q17" i="1" l="1"/>
  <c r="P59" i="1" l="1"/>
  <c r="O17" i="1" l="1"/>
  <c r="F27" i="3" l="1"/>
  <c r="N17" i="1" l="1"/>
  <c r="C17" i="3" l="1"/>
  <c r="D18" i="3" s="1"/>
  <c r="E5" i="3" l="1"/>
  <c r="E3" i="3" s="1"/>
  <c r="M17" i="1" l="1"/>
  <c r="P58" i="1" l="1"/>
  <c r="U27" i="1"/>
  <c r="P27" i="1"/>
  <c r="AA27" i="1" l="1"/>
  <c r="AB27" i="1" s="1"/>
  <c r="K67" i="1" l="1"/>
  <c r="I66" i="1"/>
  <c r="K58" i="1"/>
  <c r="K54" i="1"/>
  <c r="K36" i="1"/>
  <c r="K29" i="1"/>
  <c r="K20" i="1"/>
  <c r="K19" i="1" l="1"/>
  <c r="K18" i="1" s="1"/>
  <c r="K53" i="1"/>
  <c r="P67" i="1"/>
  <c r="P66" i="1"/>
  <c r="K66" i="1" l="1"/>
  <c r="K17" i="1" s="1"/>
  <c r="P36" i="1" l="1"/>
  <c r="AA36" i="1" s="1"/>
  <c r="AB36" i="1" s="1"/>
  <c r="U55" i="1" l="1"/>
  <c r="U70" i="1" l="1"/>
  <c r="P70" i="1"/>
  <c r="U69" i="1"/>
  <c r="P69" i="1"/>
  <c r="U68" i="1"/>
  <c r="P68" i="1"/>
  <c r="U60" i="1"/>
  <c r="P60" i="1"/>
  <c r="U59" i="1"/>
  <c r="U58" i="1"/>
  <c r="U57" i="1"/>
  <c r="P57" i="1"/>
  <c r="U56" i="1"/>
  <c r="P56" i="1"/>
  <c r="P55" i="1"/>
  <c r="P54" i="1"/>
  <c r="U47" i="1"/>
  <c r="P47" i="1"/>
  <c r="U46" i="1"/>
  <c r="P46" i="1"/>
  <c r="U45" i="1"/>
  <c r="P45" i="1"/>
  <c r="U44" i="1"/>
  <c r="P44" i="1"/>
  <c r="U42" i="1"/>
  <c r="P42" i="1"/>
  <c r="U41" i="1"/>
  <c r="P41" i="1"/>
  <c r="U40" i="1"/>
  <c r="P40" i="1"/>
  <c r="U39" i="1"/>
  <c r="P39" i="1"/>
  <c r="U38" i="1"/>
  <c r="P38" i="1"/>
  <c r="U37" i="1"/>
  <c r="P37" i="1"/>
  <c r="Z33" i="1"/>
  <c r="U33" i="1"/>
  <c r="P33" i="1"/>
  <c r="U32" i="1"/>
  <c r="P32" i="1"/>
  <c r="P31" i="1"/>
  <c r="AA31" i="1" s="1"/>
  <c r="U30" i="1"/>
  <c r="P30" i="1"/>
  <c r="U29" i="1"/>
  <c r="P29" i="1"/>
  <c r="U26" i="1"/>
  <c r="P26" i="1"/>
  <c r="U25" i="1"/>
  <c r="P25" i="1"/>
  <c r="U24" i="1"/>
  <c r="P24" i="1"/>
  <c r="U23" i="1"/>
  <c r="P23" i="1"/>
  <c r="U22" i="1"/>
  <c r="P22" i="1"/>
  <c r="U21" i="1"/>
  <c r="P21" i="1"/>
  <c r="U20" i="1"/>
  <c r="P20" i="1"/>
  <c r="U19" i="1"/>
  <c r="P19" i="1"/>
  <c r="AA45" i="1" l="1"/>
  <c r="AB45" i="1" s="1"/>
  <c r="AA26" i="1"/>
  <c r="AB26" i="1" s="1"/>
  <c r="AA57" i="1"/>
  <c r="AB57" i="1" s="1"/>
  <c r="P18" i="1"/>
  <c r="AA41" i="1"/>
  <c r="AB41" i="1" s="1"/>
  <c r="AA55" i="1"/>
  <c r="AB55" i="1" s="1"/>
  <c r="P53" i="1"/>
  <c r="AA19" i="1"/>
  <c r="AA23" i="1"/>
  <c r="AB23" i="1" s="1"/>
  <c r="AA32" i="1"/>
  <c r="AB32" i="1" s="1"/>
  <c r="AA21" i="1"/>
  <c r="AB21" i="1" s="1"/>
  <c r="AA25" i="1"/>
  <c r="AB25" i="1" s="1"/>
  <c r="AA30" i="1"/>
  <c r="AB30" i="1" s="1"/>
  <c r="AA46" i="1"/>
  <c r="AB46" i="1" s="1"/>
  <c r="AA39" i="1"/>
  <c r="AB39" i="1" s="1"/>
  <c r="AA38" i="1"/>
  <c r="AB38" i="1" s="1"/>
  <c r="AA56" i="1"/>
  <c r="AB56" i="1" s="1"/>
  <c r="AA69" i="1"/>
  <c r="AB69" i="1" s="1"/>
  <c r="AA58" i="1"/>
  <c r="AB58" i="1" s="1"/>
  <c r="AA33" i="1"/>
  <c r="AB33" i="1" s="1"/>
  <c r="AA24" i="1"/>
  <c r="AB24" i="1" s="1"/>
  <c r="AA29" i="1"/>
  <c r="AA40" i="1"/>
  <c r="AB40" i="1" s="1"/>
  <c r="AA42" i="1"/>
  <c r="AB42" i="1" s="1"/>
  <c r="AA60" i="1"/>
  <c r="AB60" i="1" s="1"/>
  <c r="AA37" i="1"/>
  <c r="AB37" i="1" s="1"/>
  <c r="AA47" i="1"/>
  <c r="AB47" i="1" s="1"/>
  <c r="AA68" i="1"/>
  <c r="AB68" i="1" s="1"/>
  <c r="AA22" i="1"/>
  <c r="AB22" i="1" s="1"/>
  <c r="AA44" i="1"/>
  <c r="AA54" i="1"/>
  <c r="AA59" i="1"/>
  <c r="AB59" i="1" s="1"/>
  <c r="AA70" i="1"/>
  <c r="AB70" i="1" s="1"/>
  <c r="P17" i="1" l="1"/>
  <c r="AB54" i="1"/>
  <c r="U17" i="1"/>
  <c r="AA53" i="1"/>
  <c r="AA66" i="1"/>
  <c r="AB66" i="1" s="1"/>
  <c r="AA67" i="1"/>
  <c r="Z17" i="1"/>
  <c r="AB67" i="1" l="1"/>
  <c r="AB53" i="1"/>
  <c r="AA17" i="1"/>
  <c r="I53" i="1"/>
  <c r="AB44" i="1"/>
  <c r="I20" i="1"/>
  <c r="AB20" i="1"/>
  <c r="AB29" i="1"/>
  <c r="AB17" i="1" l="1"/>
  <c r="AB19" i="1"/>
  <c r="AE67" i="1" l="1"/>
  <c r="AE66" i="1"/>
  <c r="AE58" i="1"/>
  <c r="AE53" i="1"/>
  <c r="AE54" i="1"/>
  <c r="AE36" i="1"/>
  <c r="AE19" i="1"/>
  <c r="AE44" i="1"/>
  <c r="AE18" i="1" l="1"/>
  <c r="AB18" i="1" l="1"/>
  <c r="I18" i="1" l="1"/>
  <c r="I17" i="1" l="1"/>
  <c r="AB31" i="1" l="1"/>
</calcChain>
</file>

<file path=xl/comments1.xml><?xml version="1.0" encoding="utf-8"?>
<comments xmlns="http://schemas.openxmlformats.org/spreadsheetml/2006/main">
  <authors>
    <author>Silvia Garcia</author>
  </authors>
  <commentList>
    <comment ref="L25" authorId="0" shapeId="0">
      <text>
        <r>
          <rPr>
            <b/>
            <sz val="9"/>
            <color indexed="81"/>
            <rFont val="Tahoma"/>
            <family val="2"/>
          </rPr>
          <t>Silvia Garcia:</t>
        </r>
        <r>
          <rPr>
            <sz val="9"/>
            <color indexed="81"/>
            <rFont val="Tahoma"/>
            <family val="2"/>
          </rPr>
          <t xml:space="preserve">
</t>
        </r>
      </text>
    </comment>
  </commentList>
</comments>
</file>

<file path=xl/sharedStrings.xml><?xml version="1.0" encoding="utf-8"?>
<sst xmlns="http://schemas.openxmlformats.org/spreadsheetml/2006/main" count="234" uniqueCount="135">
  <si>
    <t>Ser la institución rectora del desarrollo económico nacional para crear oportunidades de inversión y generación de empleo formal.</t>
  </si>
  <si>
    <t xml:space="preserve">Contribuir  a la mejora de las condiciones de vida de los guatemaltecos, apoyando el incremento de  la competitividad  del país, fomentando la inversión, desarrollando las Micro, Pequeñas y Medianas Empresas  y  fortaleciendo el comercio exterior. </t>
  </si>
  <si>
    <t xml:space="preserve">VINCULACIÓN INSTITUCIONAL </t>
  </si>
  <si>
    <t>UNIDAD DE MEDIDA</t>
  </si>
  <si>
    <t xml:space="preserve">ACCIONES </t>
  </si>
  <si>
    <t xml:space="preserve">Ene  </t>
  </si>
  <si>
    <t xml:space="preserve">Mar </t>
  </si>
  <si>
    <t xml:space="preserve">Abr </t>
  </si>
  <si>
    <t xml:space="preserve">May </t>
  </si>
  <si>
    <t xml:space="preserve">Jun </t>
  </si>
  <si>
    <t xml:space="preserve">Jul </t>
  </si>
  <si>
    <t xml:space="preserve">Ago </t>
  </si>
  <si>
    <t xml:space="preserve">Sep </t>
  </si>
  <si>
    <t xml:space="preserve">Oct </t>
  </si>
  <si>
    <t>Nov</t>
  </si>
  <si>
    <t xml:space="preserve">Dic </t>
  </si>
  <si>
    <t xml:space="preserve">TOTAL PROGRAMA </t>
  </si>
  <si>
    <t>Documento</t>
  </si>
  <si>
    <t xml:space="preserve">Documento </t>
  </si>
  <si>
    <t>Evento</t>
  </si>
  <si>
    <t xml:space="preserve">Evento </t>
  </si>
  <si>
    <t xml:space="preserve">PROGRAMA 13: GESTIÓN DE LA INTEGRACIÓN ECONÓMICA Y COMERCIO EXTERIOR </t>
  </si>
  <si>
    <t>Proceso  de adhesión al TLC con Corea</t>
  </si>
  <si>
    <t>Continuación de la negociación e implementación del TLC con Canadá</t>
  </si>
  <si>
    <t>Negociación del TLC con Reino Unido</t>
  </si>
  <si>
    <t>Ampliación del  AAP con Cuba</t>
  </si>
  <si>
    <t>Ampliación del  AAP con Belice</t>
  </si>
  <si>
    <t xml:space="preserve">Integración Económica Centroamericana </t>
  </si>
  <si>
    <t xml:space="preserve">Aplicación de los compromisos en el marco de los acuerdos de OMC </t>
  </si>
  <si>
    <t xml:space="preserve">Participación activa de Guatemala dentro del mecanismo de solución de diferencias </t>
  </si>
  <si>
    <t>Participación dentro de los Comités de los acuerdos  de la OMC, OMPI, UNCTAD, CCI</t>
  </si>
  <si>
    <t>Establecimiento y fortalecimiento de mecanismos de consulta con el sector privado y sociedad civil</t>
  </si>
  <si>
    <t xml:space="preserve">Representación de Guatemala en foros comerciales  y reuniones </t>
  </si>
  <si>
    <t xml:space="preserve">Ferias comerciales </t>
  </si>
  <si>
    <t>Misiones Comerciales</t>
  </si>
  <si>
    <t xml:space="preserve">Generar las condiciones que permitan la atracción de inversiones para la creación de empleo digno y así promover el desarrollo económico de los guatemaltecos.  </t>
  </si>
  <si>
    <t xml:space="preserve">RESULTADO INSTITUCIONAL </t>
  </si>
  <si>
    <t xml:space="preserve">PRODUCTO </t>
  </si>
  <si>
    <t>SUBPRODUCTO</t>
  </si>
  <si>
    <t xml:space="preserve">META INICIAL </t>
  </si>
  <si>
    <t xml:space="preserve">AVANCE ACUMULADO ENERO-DICIEMBRE </t>
  </si>
  <si>
    <t xml:space="preserve">% AVANCE ACUMULADO ENERO - DICIEMBRE </t>
  </si>
  <si>
    <t xml:space="preserve">INFORMACIÓN RELEVANTE/ALERTAS/ PROBLEMAS </t>
  </si>
  <si>
    <t xml:space="preserve">OBJETIVO OPERATIVO </t>
  </si>
  <si>
    <t xml:space="preserve">Acción </t>
  </si>
  <si>
    <t xml:space="preserve">Actividad </t>
  </si>
  <si>
    <t>Atraer Inversión Extranjera Directa como motor de crecimiento y diversificación económica y promover la inserción exitosa de Guatemala en el contexto globalizado del comercio.</t>
  </si>
  <si>
    <t>DIRECCIÓN DE POLÍTICA DE COMERCIO EXTERIOR</t>
  </si>
  <si>
    <t xml:space="preserve">DIRECCIÓN DE ADMINISTRACIÓN DEL COMERCIO EXTERIOR </t>
  </si>
  <si>
    <t xml:space="preserve"> Administrar los acuerdos comerciales internacionales vigentes para Guatemala, propiciando su óptimo aprovechamiento.</t>
  </si>
  <si>
    <t xml:space="preserve">UNIDAD DE APOYO AL COMERCIO EXTERIOR  Y LA INTEGRACIÓN </t>
  </si>
  <si>
    <t>MISIÓN PERMANENTE DE GUATEMALA ANTE LA ORGANIZACIÓN MUNDIAL DEL COMERCIO -OMC-</t>
  </si>
  <si>
    <t xml:space="preserve"> Posicionar los intereses comerciales de Guatemala en el la Organización Mundial del Comercio -OMA-   y otros organismos internacionales como; Organización Mundial de la Propiedad Intelectual -OMPI-, el Centro de Comercio Internacional -CCI- la Conferencia de Naciones Unidas cobre comercio y desarrollo -CNUCED-.</t>
  </si>
  <si>
    <t xml:space="preserve"> Es la encargada de elaborar informes técnicos y suministrar datos estadísticos, para apoyar y sustentar la formulación de políticas, estrategias, y asesoría en el materia comercial y macroeconómica, así como el análisis permanente de la coyuntura económica internacional.</t>
  </si>
  <si>
    <t>No.</t>
  </si>
  <si>
    <t>VISIÓN</t>
  </si>
  <si>
    <t>MISIÓN</t>
  </si>
  <si>
    <t>OBJETIVO ESTRATÉGICO</t>
  </si>
  <si>
    <t xml:space="preserve">SEGUIMIENTO MENSUAL Y CUATRIMESTRAL  DE EJECUCIÓN DE METAS FÍSICAS </t>
  </si>
  <si>
    <t xml:space="preserve">INDICADOR </t>
  </si>
  <si>
    <t xml:space="preserve">META VIGENTE  </t>
  </si>
  <si>
    <t>ÓRGANO DE POLÍTICA Y  ANÁLISIS ECONÓMICO</t>
  </si>
  <si>
    <r>
      <t xml:space="preserve">AVANCE FÍSICO 1ER. </t>
    </r>
    <r>
      <rPr>
        <b/>
        <sz val="9"/>
        <color indexed="8"/>
        <rFont val="Times New Roman"/>
        <family val="1"/>
      </rPr>
      <t xml:space="preserve">CUATRIMESTRE </t>
    </r>
  </si>
  <si>
    <r>
      <t xml:space="preserve">AVANCE FÍSICO 2DO. </t>
    </r>
    <r>
      <rPr>
        <b/>
        <sz val="9"/>
        <color indexed="8"/>
        <rFont val="Times New Roman"/>
        <family val="1"/>
      </rPr>
      <t>CUATRIMESTRE</t>
    </r>
  </si>
  <si>
    <r>
      <t xml:space="preserve">AVANCE FÍSICO 3ER. </t>
    </r>
    <r>
      <rPr>
        <b/>
        <sz val="9"/>
        <color indexed="8"/>
        <rFont val="Times New Roman"/>
        <family val="1"/>
      </rPr>
      <t xml:space="preserve">CUATRIMESTRE </t>
    </r>
  </si>
  <si>
    <t xml:space="preserve">Negociaciones </t>
  </si>
  <si>
    <t xml:space="preserve">Negociaciones de acuerdos comerciales y de inversión para el mejoramiento de las condiciones relacionadas con el comercio y crear nuevos nichos de mercados y movimiento de capitales </t>
  </si>
  <si>
    <t xml:space="preserve">Negociaciones para mejoramiento de las condiciones establecidas en los acuerdos comerciales vigentes </t>
  </si>
  <si>
    <t>Implementación de la Unión Aduanera  Guatemala - Honduras</t>
  </si>
  <si>
    <t>Potencializar los proyectos de asistencia técnica a Guatemala</t>
  </si>
  <si>
    <t>Gestión de acuerdos comerciales internacionales vigentes para Guatemala, a beneficio de productores, exportadores, importadores y la recaudación tributaria</t>
  </si>
  <si>
    <t xml:space="preserve">Resolución de procesos de verificación de origen, opiniones técnica y certificación de origen </t>
  </si>
  <si>
    <t>Productores, exportadores e importadores beneficiados con asesorías  técnicas para resolver y prevenir obstáculos al intercambio comercial</t>
  </si>
  <si>
    <t>Emisión de certificados de adjudicación de volumen de contingentes arancelarios y cuotas de exportación</t>
  </si>
  <si>
    <t xml:space="preserve">Análisis de la actividad económica y de comercio exterior de Guatemala </t>
  </si>
  <si>
    <t>Diseño y negociación de acuerdos comerciales, impulsar el adecuado proceso de integración económica centroamericana  y promover la expansión de la base exportable, así como coordinar con la Misión de Guatemala ante la Organización Mundial del Comercio -OMC- .</t>
  </si>
  <si>
    <t xml:space="preserve">Adhesión de El Salvador </t>
  </si>
  <si>
    <t>Acuerdos y convenios comerciales negociados y suscritos para beneficio del sector exportador</t>
  </si>
  <si>
    <t>Informes de gestión en el marco de los acuerdos ante
la Organización Mundial del Comercio (OMC) para beneficio del sector empresarial</t>
  </si>
  <si>
    <t>Ferias y misiones en beneficio de empresarios exportadores para el desarrollo comercial</t>
  </si>
  <si>
    <t>Informes sobre estrategias de negocios y atracción de inversiones extranjeras para beneficio del sector empresarial</t>
  </si>
  <si>
    <t>Administración  de Acuerdos Comerciales Internacionales</t>
  </si>
  <si>
    <t>Aplicación de acuerdos comerciales internacionales
vigentes para Guatemala, a beneficio de productores,
exportadores, importadores y la recaudación tributaria</t>
  </si>
  <si>
    <t>Documentos para la prevención y solución de
controversias comerciales internacionales, en el marco de la Organización Mundial del Comercio, Tratados de libre comercio vigentes y la Integración Centroamericana</t>
  </si>
  <si>
    <t xml:space="preserve"> Servicios de Análisis Económico e Información Estadística del Comercio Exterior</t>
  </si>
  <si>
    <t>Análisis y estadísticas de inteligencia de mercados, industrias, oportunidades y tendencias relevantes</t>
  </si>
  <si>
    <t>Análisis y actualización de información e indicadores económicos y comerciales, como apoyo para la formulación e implementación de estrategias nacionales, políticas públicas y posiciones de intereses para agentes económicos</t>
  </si>
  <si>
    <t>Negociación de Acuerdos Comerciales Internacionales y Promoción de la Integración Económica</t>
  </si>
  <si>
    <t xml:space="preserve">Perfeccionamiento de la negociación de El Salvador a la Integración Profunda Guatemala -Honduras </t>
  </si>
  <si>
    <t>Análisis y estadísticas económicas y comerciales por socio comercial o región, producto, regímenes especiales, sectores o clasificaciones económicas</t>
  </si>
  <si>
    <t>p</t>
  </si>
  <si>
    <t>j</t>
  </si>
  <si>
    <t>g</t>
  </si>
  <si>
    <t>m</t>
  </si>
  <si>
    <t>sde</t>
  </si>
  <si>
    <t xml:space="preserve">% DE EJECUCIÓN </t>
  </si>
  <si>
    <t xml:space="preserve">% DE EJECUCIÓN
</t>
  </si>
  <si>
    <t>EJECUCIÓN MENSUAL, CUATRIMESTRAL Y ANUAL,  POA 2024</t>
  </si>
  <si>
    <t>PRESUPUESTO VIGENTE 2024     EN  Q.</t>
  </si>
  <si>
    <t xml:space="preserve">        MINISTERIO DE ECONOMÍA 
MATRIZ DE PLANIFICACIÓN,  POA 2024</t>
  </si>
  <si>
    <t xml:space="preserve">Vinculación Institucional : Plan Nacional de Desarrollo EJE KATÚN 2032: Riqueza para todas y todos y Bienestar para la Gente .
Objetivos de Desarrollo Sostenible -ODS-: ODS 1. Terminar con la pobreza en todas sus formas y en  todas partes. Meta: 1.4:  Para el 2030, asegurar que todos los hombres y mujeres , en particular los pobres y vulnerables tengan iguales derechos a los recursos económicos, nueva tecnología apropiada y servicios financieros , incluyendo las microfinanzas. ODS2 Para el 2030, poner fin al hambre y asegurar el acceso a todas las personas , en particular los pobres y las personas en  situaciones  vulnerables, Meta: 2.1. ODS4: Garantizar una educación inclusiva , equitativa y de c calidad y promover oportunidades de aprendizaje durante toda la vida para todos Meta 4.4 ODS 8: Promover el crecimiento económico sostenido, inclusivo y sostenible, el empleo pleno y productivo y el trabajo decente para todos. Metas: 8.1, 8.2  y  8.3 ;ODS 9. Construir infraestructura resiliente, promover la industrialización inclusiva y sostenible y fomentar la innovación. Meta : 9.3 , ODS 10. Reducir las desigualdad en  y entre los países. Meta.10.2.  ODS 12. Producción y consumo responsables garantizar modalidades de consumo y producción n sostenible , Meta 12.7 , Promover prácticas de adquisición pública que sean sostenibles, de conformidad con las políticas y prioridades nacionales ,  ODS 16  Promover sociedades pacíficas e inclusivas para el desarrollo sostenible, facilitar el acceso a la justicia para todos y crear instituciones eficaces, responsables e inclusivas a todos los niveles, Meta 16.6.2  Proporción de la población que se siente satisfecha con su última experiencia de los servicios públicos.
Prioridades Nacionales de Desarrollo:
Prioridad 1: Reducción de la pobreza y protección social. MED 1: Para el 2030, potenciar y promover la inclusión social, económica y política de todos, independientemente de su edad , raza etnia , origen, religión  o situación económica u otra condición.
Prioridad 4: Empleo e inversión .  MED 6: En 2032, el crecimiento del PIB real ha sido paulatino y sostenido, hasta alcanzar una tasa no menor del 5.4%: a) Rango entre 3.4 y 4.4% en el quinquenio 2015-2020 b) Rango entre 4.4 y 5.4 en el quinquenio 2021-2025. c) No menor del 5.4 en los  siguientes años, hasta llegar a 2032. MED 7: Se ha reducido la precariedad laboral mediante la generación de empleos decentes y de calidad a) Disminución gradual de la tasa de subempleo a partir del último dato disponible: 16.9%, b) Disminución gradual de la informalidad a partir del último dato disponible: 69.2%, c) Disminución gradual de la tasa de desempleo a partir del último dato disponible: 3.2%., d) Eliminación del porcentaje de trabajadores que viven en pobreza extrema. MED 8: Turismo Sostenible: Para 2030, elaborar y poner en práctica políticas encaminadas a promover el turismo sostenible que cree puestos de trabajo y promueva la cultura y los productos locales .
Resultado Estratégico de Desarrollo: RED 1. Para el 2032, se ha disminuido la pobreza a y pobreza  extrema con énfasis en los departamentos priorizados en 20 puntos porcentuales. (de 2014 a 2032 en: pobreza extrema*/  pobreza**;Alta Verapaz:  53.6  a 26.8  * /29.50   a  14.75 ; Sololá: 39.9  a 19.95 *  /  41.10  a  20.55;  Totonicapán:   41. 1  a 20.55 *  / 36.40  a 18.2; Huehuetenango:  28.6 a 14.3    *  /     45.20   a   22.6; Quiché   41.8 a 20.9   *  /  32.90  a   16.40; Chiquimula  41.1  a 20.55  * / 29.50  a   14.75)
Para el 2024 se ha disminuido la pobreza y progresa extrema  con énfasis en los departamentos priorizados en 27.8 puntos porcentuales (Departamentos priorizados: Alta Verapaz, Sololá, Totonicapán, Huehuetenango, Quiché, Chiquimula) Para el 2024, se ha disminuido la pobreza y pobreza extrema con énfasis en los departamentos priorizados, en 27.8 puntos porcentuales (Departamentos priorizados: Alta Verapaz, Sololá, Totonicapán, Huehuetenango, Quiché, Chiquimula). RED 2. Para el año 2024 se ha incrementado la formalidad del empleo en el 2.5 puntos porcentuales ( de 32.6% en  2019  a 35.1% en 2024)
</t>
  </si>
  <si>
    <t>PRESUPUESTO VIGENTE 2024      EN  Q.</t>
  </si>
  <si>
    <t>PRESUPUESTO VIGENTE 2024    EN  Q.</t>
  </si>
  <si>
    <t xml:space="preserve">0% DE EJECUCIÓN
</t>
  </si>
  <si>
    <r>
      <rPr>
        <b/>
        <sz val="10"/>
        <rFont val="Times New Roman"/>
        <family val="1"/>
      </rPr>
      <t>% DE EJECUCIÓN</t>
    </r>
    <r>
      <rPr>
        <sz val="8"/>
        <rFont val="Times New Roman"/>
        <family val="1"/>
      </rPr>
      <t xml:space="preserve">
</t>
    </r>
  </si>
  <si>
    <t>Negociaciones  para Facilitación del Comercio, libre movilidad de mercancías, bienes, servicios e inversiones, compatibilidad tributaria, reconocimiento, registros, legislación centroamericana, propiedad intelectual, armonización arancelaria</t>
  </si>
  <si>
    <t>Productores, exportadores e importadores beneficiados con la atención de controversias comerciales y mecanismos de defensa comercial.</t>
  </si>
  <si>
    <t>Administrar las notificaciones en materia comercial para apoyar a los productores nacionales y cumplir con los compromisos contraídos en la OMC.</t>
  </si>
  <si>
    <t>PRESUPUESTO APROBADO DECRETO 54-2022 PARA EL EJERCICIO FISCAL 2023, VIGENTE PARA EL AÑO 2024.</t>
  </si>
  <si>
    <t>Para el 2025, se ha incrementado a 16,160 los certificados de adjudicación, resoluciones de proceso de verificación y notificaciones en materia comercial, en el marco de la administración de los acuerdos comerciales vigentes (Línea base de 4,324 en 2019 a 16,160 en 2025)</t>
  </si>
  <si>
    <t>Número de certificados de adjudicación, resoluciones de proceso de verificación y notificaciones en  materia comercial emitidos</t>
  </si>
  <si>
    <t>Feb</t>
  </si>
  <si>
    <t xml:space="preserve">Seguimiento a los arbitrajes de inversión que se encuentran activos en contra de la República de Guatemala. Se dio seguimiento al proceso de ejecución de laudo a favor de la República de Guatemala. Se dio seguimiento al proceso de conciliación. Se dio seguimiento a los procesos de evaluación de diversos expertos nacionales e internacionales. Reuniones de seguimiento y discusión de estrategia a utilizar en los arbitrajes de inversión. Participación en los grupos de trabajo del CNUDMI. Se dio seguimiento a procesos de consultas realizados a la República de Guatemala por parte de Inversionistas extranjeros. </t>
  </si>
  <si>
    <t>Esta cantidad de metas se obtuvo con la atención de reuniones y  la emisión de certificados a  las personas individuales y juridicas que se encuentran inscritas en los diferentes contingentes arancelarios y realizaron su solicitud de certificado para beneficiarse de los contingentes que se encuentran vigentes para el año 2024.</t>
  </si>
  <si>
    <t>Acuerdos y convenios comerciales suscritos a través de las negociaciones comerciales con diferentes países</t>
  </si>
  <si>
    <t>Seguimiento de la 13a. Conferencia Ministerial de la OMC realizada en Abu Dabi Emiratos Arabes Unidos, revisión de Declaraciones y aprobación de Acuerdo Subvenciones a la Pesca (2) y Acuerdo de Facilitación de las Inversiones para el Desarrollo</t>
  </si>
  <si>
    <t>MODIFICACIÓN DE METAS</t>
  </si>
  <si>
    <t>0</t>
  </si>
  <si>
    <t>1</t>
  </si>
  <si>
    <r>
      <rPr>
        <b/>
        <sz val="10"/>
        <rFont val="Times New Roman"/>
        <family val="1"/>
      </rPr>
      <t>Informes Mensuales:</t>
    </r>
    <r>
      <rPr>
        <sz val="10"/>
        <rFont val="Times New Roman"/>
        <family val="1"/>
      </rPr>
      <t xml:space="preserve"> (3) Informe de Comercio Exterior, (6) Informe de Producto, (3) Informes de Capítulo
</t>
    </r>
    <r>
      <rPr>
        <b/>
        <sz val="10"/>
        <rFont val="Times New Roman"/>
        <family val="1"/>
      </rPr>
      <t>Informes Anuales:</t>
    </r>
    <r>
      <rPr>
        <sz val="10"/>
        <rFont val="Times New Roman"/>
        <family val="1"/>
      </rPr>
      <t xml:space="preserve">   (3) Evaluaciones Comerciales, (1) Informe de Comercio Exterior
</t>
    </r>
    <r>
      <rPr>
        <b/>
        <sz val="10"/>
        <rFont val="Times New Roman"/>
        <family val="1"/>
      </rPr>
      <t xml:space="preserve">Informes a Demanda: </t>
    </r>
    <r>
      <rPr>
        <sz val="10"/>
        <rFont val="Times New Roman"/>
        <family val="1"/>
      </rPr>
      <t>(31) Perfiles de País</t>
    </r>
  </si>
  <si>
    <r>
      <rPr>
        <b/>
        <sz val="10"/>
        <rFont val="Times New Roman"/>
        <family val="1"/>
      </rPr>
      <t xml:space="preserve">Informes Mensuales: </t>
    </r>
    <r>
      <rPr>
        <sz val="10"/>
        <rFont val="Times New Roman"/>
        <family val="1"/>
      </rPr>
      <t xml:space="preserve"> (3) Barómetro Cámara - Sector Lácteo, (9) Ficha Contacto, (3) Estudio de Industria, (1) Estudios Especializados de Tendencia, (1) Mercados Internacionales
</t>
    </r>
    <r>
      <rPr>
        <b/>
        <sz val="10"/>
        <rFont val="Times New Roman"/>
        <family val="1"/>
      </rPr>
      <t>Informes Anuales:</t>
    </r>
    <r>
      <rPr>
        <sz val="10"/>
        <rFont val="Times New Roman"/>
        <family val="1"/>
      </rPr>
      <t xml:space="preserve">  (1) Informe por Región</t>
    </r>
  </si>
  <si>
    <r>
      <rPr>
        <b/>
        <sz val="10"/>
        <rFont val="Times New Roman"/>
        <family val="1"/>
      </rPr>
      <t>Informes Semanales:</t>
    </r>
    <r>
      <rPr>
        <sz val="10"/>
        <rFont val="Times New Roman"/>
        <family val="1"/>
      </rPr>
      <t xml:space="preserve">  (13) Informe Económico Semanal, (13) Análisis Prospectivo - Análisis de Medios 
</t>
    </r>
    <r>
      <rPr>
        <b/>
        <sz val="10"/>
        <rFont val="Times New Roman"/>
        <family val="1"/>
      </rPr>
      <t>Informes Mensuales:</t>
    </r>
    <r>
      <rPr>
        <sz val="10"/>
        <rFont val="Times New Roman"/>
        <family val="1"/>
      </rPr>
      <t xml:space="preserve"> (3) Informe de Inflación, (1) Presentación Carga Tributaia, (1) Reporte de Vino 
</t>
    </r>
    <r>
      <rPr>
        <b/>
        <sz val="10"/>
        <rFont val="Times New Roman"/>
        <family val="1"/>
      </rPr>
      <t>Informes Trimestrales:</t>
    </r>
    <r>
      <rPr>
        <sz val="10"/>
        <rFont val="Times New Roman"/>
        <family val="1"/>
      </rPr>
      <t xml:space="preserve"> (2) Balanzas Comerciales 
</t>
    </r>
    <r>
      <rPr>
        <b/>
        <sz val="10"/>
        <rFont val="Times New Roman"/>
        <family val="1"/>
      </rPr>
      <t>A Solicitud:</t>
    </r>
    <r>
      <rPr>
        <sz val="10"/>
        <rFont val="Times New Roman"/>
        <family val="1"/>
      </rPr>
      <t xml:space="preserve"> (1) Presentación Relación Bilateral GT- España, (1) Presentación Tendencias Económicas</t>
    </r>
  </si>
  <si>
    <t>Suscripción del Protocolo de Adhesión de Guatemala al TLC Centroamérica - Corea, celebrada el 8 de enero de 2024; Se sostuvo una reunión con el Ministerio de Relaciones Exteriores, en seguimiento a la adhesión al Protocolo de Enmienda del Acuerdo de Marrakech por el que se establece la Organización Mundial del Comercio “Acuerdo sobre Subvenciones a la Pesca”.</t>
  </si>
  <si>
    <t>Durante el Foro de Directores de Integración Económia, se celebró la reunión para validar el Plan de Trabajo Anual de las Presidencias Protempores Honduras y Nicaragua para continuar con los temas de Integración Económica Centroamericana, se celebraron reuniones del grupo de Facilitación del comercio correspondiente a la Primera Ronda de Unión Aduanera Centroamericana; Se sostuvo una reunión de coordinadores de registro para el perfeccionamiento de la matriz que establece los distintos factores que activan un alerta dentro del Sistema Integral de alerta Temprana para el envío de mercancías en los países centroamericanos; Se celebró una reunión para continuar la negociación del Reglamento Técnico Centroamericano de Productos Cárnicos.</t>
  </si>
  <si>
    <t>Se celebraron reuniones de la instancia de coordinadores del proceso de Integración Profunda para la incorporación de El Salvador; Se celebró reunión de la mesa técnica de Migración para evaluar el proyecto de mejora de las instalaciones para el paso migratorio de pilotos y personas en los Puestos Fronterizos Integrados entre Honduras y Guatemala.</t>
  </si>
  <si>
    <t>Se celebro reunión de la mes de seguridad del Proceso de Integración Profunda para garantizar la seguridad en los Puestos Fronterizos Honduras - Guatemala; Se celebró reunión de las mesas de Migración de Honduras y Guatemala para evaluar mejoras propuesta en la infraestructura del paso migratorio en los puestos fronterizos integrados entre Honduras y Guatemala.</t>
  </si>
  <si>
    <t>1. Informe semanal sobre el estado de los temas de negociación OMC 2. Informe finanicero solicitado por el Viceministro de Economía 3. Informe final de la 13° Conferencia Ministerial de la OMC Abu Dabi 4. Informe preparatorio de la 13° Conferencia Ministerial de OMC Abu Dabi 5. Carpetas de trabajo de la 13° Conferencia Ministerial de OMC Abu Dabi 6. Informe de la situcación de la Misión OMC.</t>
  </si>
  <si>
    <t>1. Participación en facilitación sobre el Organo de Apelación OMC.</t>
  </si>
  <si>
    <t>1. Mesa de consulta en preparación del Comité Obstaculo Tecnicos 2. Mesa de consulta en preparación del Comité de Medidas Sanitarias y Fitosanitarias 3. Videoconferencia de coordinación con el Vicedespacho previo a CM13</t>
  </si>
  <si>
    <t>1. 13° Conferencia Ministerial Reunión del Grupo CAIRNS 2. 13° Conferencia Ministerial Reunión del Grupo G33</t>
  </si>
  <si>
    <t>1. Seminario Temático sobre la Reducción del Costo de Servicios de Remesas</t>
  </si>
  <si>
    <t xml:space="preserve">Se reportan 287 metas las cuales se integro con  cuesstionarios EUR1  31, 109  EUR1 Sustitutivos, 143 Certificados de Taiwan y 4 Opiniones Técnicas. </t>
  </si>
  <si>
    <r>
      <t>Se alcanzó la metas de 37 asesorias integradas de la siguiente forma: 29 personas que fueron atendidas en los temas de verificación de Origen,  2</t>
    </r>
    <r>
      <rPr>
        <b/>
        <sz val="10"/>
        <rFont val="Times New Roman"/>
        <family val="1"/>
      </rPr>
      <t xml:space="preserve"> </t>
    </r>
    <r>
      <rPr>
        <sz val="10"/>
        <rFont val="Times New Roman"/>
        <family val="1"/>
      </rPr>
      <t xml:space="preserve">en MSF  y  en Contingentes Arancelarios se efectuó 5 asesoría las cuales fueron resueltas por el personal de la DACE. </t>
    </r>
  </si>
  <si>
    <t>3 Notificación sobre medidas relacionadas con prácticas desleales de comercio y remedios comerciales; Tema agrícola comercio en importaciones de Guatemala de productos agrícolas sujetos a licencias de importación.</t>
  </si>
  <si>
    <t>1. Reunión sobre subsidios a la pesca 2. Reunión del Grupo de Trabajo sobre Reglamentación Nacional 3. Comité de Comercio de Servicios Financieros 4. Reunión de Comité Obstaculos Técnicos al Comercio 5. Reunión del Comité de Observancia OMPI 6. Reunión del Comité de Asuntos Presupuestarios y Administrativos de la OMC 7. Reunión de la Iniciativa Conjunta sobre Facilitación de las Inversiones para el Desarrollo 8. Sesión sobre experiencias durante COVID 19 y el Comercio de Servicios TICs 9. Reunión informal del Consejo de los ADPIC  10. Reunión de plurilateral de Comercio Electrónico OMC 11. Reunión Comité de Medidas Sanitarias y Fitosanitarias 12. Reunión del Consejo General de la OMC previo a CM13 13. Reunión Comité de Desarrollo  Sesión de Pequeñas Economías OMC 14. Reunión Consejo de Comercio de Servicios 15. Reunión del Organo de Solución de Diferencias 16. Reunión Comité de Comercio y Desarrollo 17. Reunión Comité de Comercio y Medio Ambiente 18. Sesión del Grupo de Trabajo del Trato de Cooperación en materia de Patentes 19. Reunión Comité de Agricultura 20. Sesión de Información sobre Indicaciones Geográficas 21.Sesión de Información sobre Marcas País OMPI 22. Reunión del Comité de Acceso a Mercados 23. Reunión de negociación del Documento Resultante de la CM13 24. 47ª Sesión del Comité Permanente sobre el Derecho de Marcas, Diseños Industriales e Indicaciones Geográficas 25. Reunión del Consejo General de la OMC posterior a CM13 26. Reunión dialogo de tecnologías de vanguardia OMPI 27. Reunión Informativa de la Conferencia Diplomática sobre Recursos Genéticos y Propiedad Intelectual 28. Reunión del Comité de Compromisos Específicos en materia de Servicios 29. Dialogo Informal sobr4e Contaminación por Plásticos 30. Reunión Subcomité sobre Países Menos Avanzados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</si>
</sst>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quot;Q&quot;* #,##0.00_);_(&quot;Q&quot;* \(#,##0.00\);_(&quot;Q&quot;* &quot;-&quot;??_);_(@_)"/>
  </numFmts>
  <fonts count="42" x14ac:knownFonts="1">
    <font>
      <sz val="11"/>
      <color theme="1"/>
      <name val="Calibri"/>
      <family val="2"/>
      <scheme val="minor"/>
    </font>
    <font>
      <sz val="11"/>
      <color theme="1"/>
      <name val="Calibri"/>
      <family val="2"/>
      <scheme val="minor"/>
    </font>
    <font>
      <b/>
      <sz val="14"/>
      <color theme="0"/>
      <name val="Times New Roman"/>
      <family val="1"/>
    </font>
    <font>
      <sz val="10"/>
      <name val="Times New Roman"/>
      <family val="1"/>
    </font>
    <font>
      <sz val="10"/>
      <name val="Arial"/>
      <family val="2"/>
    </font>
    <font>
      <b/>
      <sz val="10"/>
      <name val="Times New Roman"/>
      <family val="1"/>
    </font>
    <font>
      <sz val="11"/>
      <color theme="1"/>
      <name val="Candara"/>
      <family val="2"/>
    </font>
    <font>
      <b/>
      <sz val="10"/>
      <color indexed="8"/>
      <name val="Times New Roman"/>
      <family val="1"/>
    </font>
    <font>
      <b/>
      <sz val="11"/>
      <color indexed="8"/>
      <name val="Candara"/>
      <family val="2"/>
    </font>
    <font>
      <b/>
      <sz val="12"/>
      <name val="Times New Roman"/>
      <family val="1"/>
    </font>
    <font>
      <b/>
      <sz val="10"/>
      <color theme="1"/>
      <name val="Times New Roman"/>
      <family val="1"/>
    </font>
    <font>
      <b/>
      <sz val="10"/>
      <color rgb="FF000000"/>
      <name val="Times New Roman"/>
      <family val="1"/>
    </font>
    <font>
      <sz val="10"/>
      <color theme="1"/>
      <name val="Times New Roman"/>
      <family val="1"/>
    </font>
    <font>
      <sz val="10"/>
      <color rgb="FF000000"/>
      <name val="Times New Roman"/>
      <family val="1"/>
    </font>
    <font>
      <sz val="9"/>
      <color rgb="FF000000"/>
      <name val="Times New Roman"/>
      <family val="1"/>
    </font>
    <font>
      <sz val="9"/>
      <color theme="1"/>
      <name val="Times New Roman"/>
      <family val="1"/>
    </font>
    <font>
      <b/>
      <sz val="9"/>
      <color rgb="FF000000"/>
      <name val="Times New Roman"/>
      <family val="1"/>
    </font>
    <font>
      <b/>
      <sz val="14"/>
      <name val="Times New Roman"/>
      <family val="1"/>
    </font>
    <font>
      <b/>
      <i/>
      <sz val="12"/>
      <color theme="1"/>
      <name val="Times New Roman"/>
      <family val="1"/>
    </font>
    <font>
      <b/>
      <i/>
      <sz val="12"/>
      <name val="Times New Roman"/>
      <family val="1"/>
    </font>
    <font>
      <b/>
      <i/>
      <sz val="11"/>
      <name val="Times New Roman"/>
      <family val="1"/>
    </font>
    <font>
      <b/>
      <i/>
      <sz val="10"/>
      <name val="Times New Roman"/>
      <family val="1"/>
    </font>
    <font>
      <sz val="10"/>
      <color rgb="FFFF0000"/>
      <name val="Times New Roman"/>
      <family val="1"/>
    </font>
    <font>
      <b/>
      <sz val="10"/>
      <name val="Arial"/>
      <family val="2"/>
    </font>
    <font>
      <b/>
      <i/>
      <sz val="12"/>
      <color theme="0"/>
      <name val="Times New Roman"/>
      <family val="1"/>
    </font>
    <font>
      <b/>
      <i/>
      <sz val="11"/>
      <color theme="1"/>
      <name val="Candara"/>
      <family val="2"/>
    </font>
    <font>
      <b/>
      <i/>
      <sz val="11"/>
      <color theme="1"/>
      <name val="Times New Roman"/>
      <family val="1"/>
    </font>
    <font>
      <b/>
      <i/>
      <sz val="10"/>
      <color theme="0"/>
      <name val="Times New Roman"/>
      <family val="1"/>
    </font>
    <font>
      <b/>
      <i/>
      <sz val="10"/>
      <color theme="0"/>
      <name val="Candara"/>
      <family val="2"/>
    </font>
    <font>
      <b/>
      <sz val="11"/>
      <name val="Times New Roman"/>
      <family val="1"/>
    </font>
    <font>
      <sz val="10"/>
      <color indexed="8"/>
      <name val="Arial"/>
      <family val="2"/>
    </font>
    <font>
      <sz val="8"/>
      <name val="Times New Roman"/>
      <family val="1"/>
    </font>
    <font>
      <sz val="9"/>
      <color indexed="81"/>
      <name val="Tahoma"/>
      <family val="2"/>
    </font>
    <font>
      <b/>
      <sz val="9"/>
      <color indexed="81"/>
      <name val="Tahoma"/>
      <family val="2"/>
    </font>
    <font>
      <b/>
      <sz val="9"/>
      <color indexed="8"/>
      <name val="Times New Roman"/>
      <family val="1"/>
    </font>
    <font>
      <sz val="6"/>
      <name val="Times New Roman"/>
      <family val="1"/>
    </font>
    <font>
      <sz val="11"/>
      <color indexed="8"/>
      <name val="Calibri"/>
      <family val="2"/>
    </font>
    <font>
      <sz val="12"/>
      <color indexed="8"/>
      <name val="Arial"/>
      <family val="2"/>
    </font>
    <font>
      <sz val="8"/>
      <color theme="1"/>
      <name val="Times New Roman"/>
      <family val="1"/>
    </font>
    <font>
      <b/>
      <i/>
      <sz val="8"/>
      <name val="Times New Roman"/>
      <family val="1"/>
    </font>
    <font>
      <b/>
      <i/>
      <sz val="14"/>
      <color theme="0"/>
      <name val="Times New Roman"/>
      <family val="1"/>
    </font>
    <font>
      <sz val="10"/>
      <color rgb="FFFF0000"/>
      <name val="Arial"/>
      <family val="2"/>
    </font>
  </fonts>
  <fills count="14">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4" tint="-0.249977111117893"/>
        <bgColor indexed="64"/>
      </patternFill>
    </fill>
    <fill>
      <patternFill patternType="solid">
        <fgColor rgb="FF92D050"/>
        <bgColor indexed="64"/>
      </patternFill>
    </fill>
    <fill>
      <patternFill patternType="solid">
        <fgColor theme="8" tint="-0.249977111117893"/>
        <bgColor indexed="64"/>
      </patternFill>
    </fill>
    <fill>
      <patternFill patternType="solid">
        <fgColor theme="6" tint="-0.249977111117893"/>
        <bgColor indexed="64"/>
      </patternFill>
    </fill>
    <fill>
      <patternFill patternType="solid">
        <fgColor theme="6" tint="0.39997558519241921"/>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auto="1"/>
      </left>
      <right style="medium">
        <color indexed="64"/>
      </right>
      <top/>
      <bottom/>
      <diagonal/>
    </border>
    <border>
      <left style="medium">
        <color indexed="64"/>
      </left>
      <right style="thin">
        <color auto="1"/>
      </right>
      <top style="thin">
        <color auto="1"/>
      </top>
      <bottom/>
      <diagonal/>
    </border>
    <border>
      <left style="thin">
        <color auto="1"/>
      </left>
      <right/>
      <top/>
      <bottom/>
      <diagonal/>
    </border>
    <border>
      <left style="thin">
        <color auto="1"/>
      </left>
      <right style="medium">
        <color indexed="64"/>
      </right>
      <top style="thin">
        <color auto="1"/>
      </top>
      <bottom style="thin">
        <color auto="1"/>
      </bottom>
      <diagonal/>
    </border>
  </borders>
  <cellStyleXfs count="11">
    <xf numFmtId="0" fontId="0" fillId="0" borderId="0"/>
    <xf numFmtId="0" fontId="4" fillId="0" borderId="0"/>
    <xf numFmtId="0" fontId="1" fillId="0" borderId="0"/>
    <xf numFmtId="0" fontId="4" fillId="0" borderId="0"/>
    <xf numFmtId="0" fontId="4" fillId="0" borderId="0"/>
    <xf numFmtId="0" fontId="30" fillId="0" borderId="0">
      <alignment vertical="top"/>
    </xf>
    <xf numFmtId="43" fontId="30" fillId="0" borderId="0" applyFont="0" applyFill="0" applyBorder="0" applyAlignment="0" applyProtection="0">
      <alignment vertical="top"/>
    </xf>
    <xf numFmtId="9" fontId="30" fillId="0" borderId="0" applyFont="0" applyFill="0" applyBorder="0" applyAlignment="0" applyProtection="0">
      <alignment vertical="top"/>
    </xf>
    <xf numFmtId="43" fontId="30" fillId="0" borderId="0" applyFont="0" applyFill="0" applyBorder="0" applyAlignment="0" applyProtection="0">
      <alignment vertical="top"/>
    </xf>
    <xf numFmtId="0" fontId="36" fillId="0" borderId="0"/>
    <xf numFmtId="0" fontId="1" fillId="0" borderId="1"/>
  </cellStyleXfs>
  <cellXfs count="219">
    <xf numFmtId="0" fontId="0" fillId="0" borderId="0" xfId="0"/>
    <xf numFmtId="0" fontId="4" fillId="0" borderId="0" xfId="1"/>
    <xf numFmtId="0" fontId="4" fillId="2" borderId="0" xfId="1" applyFill="1" applyBorder="1"/>
    <xf numFmtId="0" fontId="4" fillId="2" borderId="1" xfId="1" applyFill="1" applyBorder="1"/>
    <xf numFmtId="0" fontId="4" fillId="0" borderId="1" xfId="1" applyBorder="1"/>
    <xf numFmtId="0" fontId="7" fillId="2" borderId="1" xfId="2" applyFont="1" applyFill="1" applyBorder="1" applyAlignment="1">
      <alignment horizontal="center" vertical="center"/>
    </xf>
    <xf numFmtId="0" fontId="8" fillId="2" borderId="1" xfId="2" applyFont="1" applyFill="1" applyBorder="1" applyAlignment="1">
      <alignment horizontal="center" vertical="center"/>
    </xf>
    <xf numFmtId="4" fontId="10" fillId="2" borderId="1" xfId="1" applyNumberFormat="1" applyFont="1" applyFill="1" applyBorder="1" applyAlignment="1">
      <alignment horizontal="center" vertical="top" wrapText="1"/>
    </xf>
    <xf numFmtId="0" fontId="4" fillId="2" borderId="0" xfId="1" applyFill="1"/>
    <xf numFmtId="0" fontId="11" fillId="2" borderId="1" xfId="0" applyFont="1" applyFill="1" applyBorder="1" applyAlignment="1">
      <alignment horizontal="justify" vertical="top" wrapText="1"/>
    </xf>
    <xf numFmtId="0" fontId="5" fillId="2" borderId="1" xfId="0" applyFont="1" applyFill="1" applyBorder="1" applyAlignment="1">
      <alignment horizontal="center" vertical="top"/>
    </xf>
    <xf numFmtId="0" fontId="12" fillId="2" borderId="1" xfId="1" applyFont="1" applyFill="1" applyBorder="1" applyAlignment="1">
      <alignment horizontal="center" vertical="top" wrapText="1"/>
    </xf>
    <xf numFmtId="0" fontId="10" fillId="2" borderId="1" xfId="1" applyFont="1" applyFill="1" applyBorder="1" applyAlignment="1">
      <alignment horizontal="center" vertical="top" wrapText="1"/>
    </xf>
    <xf numFmtId="0" fontId="13" fillId="2" borderId="1" xfId="0" applyFont="1" applyFill="1" applyBorder="1" applyAlignment="1">
      <alignment horizontal="justify" vertical="top" wrapText="1"/>
    </xf>
    <xf numFmtId="0" fontId="3" fillId="2" borderId="1" xfId="0" applyFont="1" applyFill="1" applyBorder="1" applyAlignment="1">
      <alignment horizontal="center" vertical="top"/>
    </xf>
    <xf numFmtId="4" fontId="12" fillId="2" borderId="1" xfId="1" applyNumberFormat="1" applyFont="1" applyFill="1" applyBorder="1" applyAlignment="1">
      <alignment horizontal="center" vertical="top" wrapText="1"/>
    </xf>
    <xf numFmtId="3" fontId="10" fillId="2" borderId="1" xfId="1" applyNumberFormat="1" applyFont="1" applyFill="1" applyBorder="1" applyAlignment="1">
      <alignment horizontal="center" vertical="top" wrapText="1"/>
    </xf>
    <xf numFmtId="4" fontId="12" fillId="2" borderId="1" xfId="1" applyNumberFormat="1" applyFont="1" applyFill="1" applyBorder="1" applyAlignment="1">
      <alignment vertical="top" wrapText="1"/>
    </xf>
    <xf numFmtId="0" fontId="13" fillId="2" borderId="4" xfId="0" applyFont="1" applyFill="1" applyBorder="1" applyAlignment="1">
      <alignment horizontal="justify" vertical="top" wrapText="1"/>
    </xf>
    <xf numFmtId="0" fontId="11" fillId="2" borderId="2" xfId="0" applyFont="1" applyFill="1" applyBorder="1" applyAlignment="1">
      <alignment horizontal="center" vertical="top" wrapText="1"/>
    </xf>
    <xf numFmtId="0" fontId="3" fillId="2" borderId="1" xfId="4" applyFont="1" applyFill="1" applyBorder="1" applyAlignment="1">
      <alignment horizontal="justify" vertical="top" wrapText="1"/>
    </xf>
    <xf numFmtId="164" fontId="6" fillId="2" borderId="1" xfId="1" applyNumberFormat="1" applyFont="1" applyFill="1" applyBorder="1" applyAlignment="1">
      <alignment vertical="center" wrapText="1"/>
    </xf>
    <xf numFmtId="0" fontId="11" fillId="2" borderId="1" xfId="0" applyFont="1" applyFill="1" applyBorder="1" applyAlignment="1">
      <alignment horizontal="center" vertical="top" wrapText="1"/>
    </xf>
    <xf numFmtId="0" fontId="13" fillId="2" borderId="1" xfId="0" applyFont="1" applyFill="1" applyBorder="1" applyAlignment="1">
      <alignment horizontal="center" vertical="top" wrapText="1"/>
    </xf>
    <xf numFmtId="0" fontId="14" fillId="2" borderId="1" xfId="0" applyFont="1" applyFill="1" applyBorder="1" applyAlignment="1">
      <alignment horizontal="center" vertical="top" wrapText="1"/>
    </xf>
    <xf numFmtId="0" fontId="3" fillId="2" borderId="1" xfId="4" applyFont="1" applyFill="1" applyBorder="1" applyAlignment="1">
      <alignment vertical="top" wrapText="1"/>
    </xf>
    <xf numFmtId="0" fontId="5" fillId="2" borderId="1" xfId="4" applyFont="1" applyFill="1" applyBorder="1" applyAlignment="1">
      <alignment horizontal="center" vertical="top" wrapText="1"/>
    </xf>
    <xf numFmtId="0" fontId="14" fillId="2" borderId="7" xfId="0" applyFont="1" applyFill="1" applyBorder="1" applyAlignment="1">
      <alignment horizontal="center" vertical="top" wrapText="1"/>
    </xf>
    <xf numFmtId="0" fontId="5" fillId="2" borderId="1" xfId="4" applyFont="1" applyFill="1" applyBorder="1" applyAlignment="1">
      <alignment vertical="top" wrapText="1"/>
    </xf>
    <xf numFmtId="4" fontId="5" fillId="2" borderId="4" xfId="0" applyNumberFormat="1" applyFont="1" applyFill="1" applyBorder="1" applyAlignment="1">
      <alignment horizontal="center" vertical="top" wrapText="1"/>
    </xf>
    <xf numFmtId="4" fontId="10" fillId="2" borderId="2" xfId="1" applyNumberFormat="1" applyFont="1" applyFill="1" applyBorder="1" applyAlignment="1">
      <alignment horizontal="center" vertical="top" wrapText="1"/>
    </xf>
    <xf numFmtId="3" fontId="5" fillId="2" borderId="1" xfId="0" applyNumberFormat="1" applyFont="1" applyFill="1" applyBorder="1" applyAlignment="1">
      <alignment horizontal="center" vertical="top"/>
    </xf>
    <xf numFmtId="0" fontId="16" fillId="2" borderId="1" xfId="0" applyFont="1" applyFill="1" applyBorder="1" applyAlignment="1">
      <alignment horizontal="center" vertical="top" wrapText="1"/>
    </xf>
    <xf numFmtId="0" fontId="5" fillId="2" borderId="1" xfId="0" applyFont="1" applyFill="1" applyBorder="1" applyAlignment="1">
      <alignment horizontal="center" vertical="top" wrapText="1"/>
    </xf>
    <xf numFmtId="0" fontId="11" fillId="2" borderId="4" xfId="0" applyFont="1" applyFill="1" applyBorder="1" applyAlignment="1">
      <alignment horizontal="justify" vertical="top" wrapText="1"/>
    </xf>
    <xf numFmtId="0" fontId="11" fillId="2" borderId="5" xfId="0" applyFont="1" applyFill="1" applyBorder="1" applyAlignment="1">
      <alignment horizontal="justify" vertical="top" wrapText="1"/>
    </xf>
    <xf numFmtId="4" fontId="5" fillId="2" borderId="1" xfId="0" applyNumberFormat="1" applyFont="1" applyFill="1" applyBorder="1" applyAlignment="1">
      <alignment horizontal="center" vertical="top" wrapText="1"/>
    </xf>
    <xf numFmtId="0" fontId="7" fillId="2" borderId="1" xfId="2" applyFont="1" applyFill="1" applyBorder="1" applyAlignment="1">
      <alignment horizontal="center" vertical="center" wrapText="1"/>
    </xf>
    <xf numFmtId="0" fontId="9" fillId="2" borderId="1" xfId="0" applyFont="1" applyFill="1" applyBorder="1" applyAlignment="1">
      <alignment horizontal="center" vertical="top" wrapText="1"/>
    </xf>
    <xf numFmtId="0" fontId="9" fillId="2" borderId="1" xfId="0" applyFont="1" applyFill="1" applyBorder="1" applyAlignment="1">
      <alignment vertical="top" wrapText="1"/>
    </xf>
    <xf numFmtId="9" fontId="10" fillId="2" borderId="1" xfId="1" applyNumberFormat="1" applyFont="1" applyFill="1" applyBorder="1" applyAlignment="1">
      <alignment horizontal="center" vertical="top" wrapText="1"/>
    </xf>
    <xf numFmtId="3" fontId="13" fillId="2" borderId="1" xfId="0" applyNumberFormat="1" applyFont="1" applyFill="1" applyBorder="1" applyAlignment="1">
      <alignment horizontal="center" vertical="top" wrapText="1"/>
    </xf>
    <xf numFmtId="0" fontId="11" fillId="2" borderId="6" xfId="0" applyFont="1" applyFill="1" applyBorder="1" applyAlignment="1">
      <alignment horizontal="justify" vertical="top" wrapText="1"/>
    </xf>
    <xf numFmtId="4" fontId="12" fillId="2" borderId="1" xfId="1" applyNumberFormat="1" applyFont="1" applyFill="1" applyBorder="1" applyAlignment="1">
      <alignment horizontal="justify" vertical="top" wrapText="1"/>
    </xf>
    <xf numFmtId="3" fontId="10" fillId="2" borderId="1" xfId="0" applyNumberFormat="1" applyFont="1" applyFill="1" applyBorder="1" applyAlignment="1">
      <alignment horizontal="center" vertical="top"/>
    </xf>
    <xf numFmtId="0" fontId="0" fillId="0" borderId="0" xfId="0"/>
    <xf numFmtId="3" fontId="11" fillId="2" borderId="1" xfId="0" applyNumberFormat="1" applyFont="1" applyFill="1" applyBorder="1" applyAlignment="1">
      <alignment horizontal="center" vertical="top" wrapText="1"/>
    </xf>
    <xf numFmtId="4" fontId="3" fillId="2" borderId="1" xfId="1" applyNumberFormat="1" applyFont="1" applyFill="1" applyBorder="1" applyAlignment="1">
      <alignment horizontal="center" vertical="top" wrapText="1"/>
    </xf>
    <xf numFmtId="0" fontId="4" fillId="5" borderId="0" xfId="1" applyFill="1" applyBorder="1"/>
    <xf numFmtId="3" fontId="29" fillId="6" borderId="1" xfId="1" applyNumberFormat="1" applyFont="1" applyFill="1" applyBorder="1" applyAlignment="1">
      <alignment horizontal="center" vertical="top" wrapText="1"/>
    </xf>
    <xf numFmtId="4" fontId="3" fillId="2" borderId="1" xfId="1" applyNumberFormat="1" applyFont="1" applyFill="1" applyBorder="1" applyAlignment="1">
      <alignment vertical="top" wrapText="1"/>
    </xf>
    <xf numFmtId="0" fontId="3" fillId="2" borderId="1" xfId="0" applyFont="1" applyFill="1" applyBorder="1" applyAlignment="1">
      <alignment horizontal="justify" vertical="top" wrapText="1"/>
    </xf>
    <xf numFmtId="3" fontId="4" fillId="0" borderId="0" xfId="1" applyNumberFormat="1"/>
    <xf numFmtId="0" fontId="4" fillId="0" borderId="0" xfId="1" applyFill="1" applyBorder="1"/>
    <xf numFmtId="0" fontId="23" fillId="10" borderId="1" xfId="1" applyFont="1" applyFill="1" applyBorder="1" applyAlignment="1">
      <alignment horizontal="center" vertical="center" wrapText="1"/>
    </xf>
    <xf numFmtId="0" fontId="11" fillId="2" borderId="1" xfId="0" applyFont="1" applyFill="1" applyBorder="1" applyAlignment="1">
      <alignment horizontal="center" vertical="top" wrapText="1"/>
    </xf>
    <xf numFmtId="3" fontId="4" fillId="2" borderId="1" xfId="1" applyNumberFormat="1" applyFill="1" applyBorder="1"/>
    <xf numFmtId="3" fontId="22" fillId="2" borderId="1" xfId="0" applyNumberFormat="1" applyFont="1" applyFill="1" applyBorder="1" applyAlignment="1">
      <alignment horizontal="center" vertical="top" wrapText="1"/>
    </xf>
    <xf numFmtId="0" fontId="13" fillId="2" borderId="1" xfId="0" applyFont="1" applyFill="1" applyBorder="1" applyAlignment="1">
      <alignment horizontal="justify" vertical="top" wrapText="1"/>
    </xf>
    <xf numFmtId="3" fontId="12" fillId="2" borderId="1" xfId="1" applyNumberFormat="1" applyFont="1" applyFill="1" applyBorder="1" applyAlignment="1">
      <alignment horizontal="center" vertical="top" wrapText="1"/>
    </xf>
    <xf numFmtId="3" fontId="3" fillId="2" borderId="1" xfId="0" applyNumberFormat="1" applyFont="1" applyFill="1" applyBorder="1" applyAlignment="1">
      <alignment horizontal="center" vertical="top"/>
    </xf>
    <xf numFmtId="3" fontId="5" fillId="2" borderId="1" xfId="0" applyNumberFormat="1" applyFont="1" applyFill="1" applyBorder="1" applyAlignment="1">
      <alignment horizontal="center" vertical="top"/>
    </xf>
    <xf numFmtId="9" fontId="12" fillId="2" borderId="1" xfId="1" applyNumberFormat="1" applyFont="1" applyFill="1" applyBorder="1" applyAlignment="1">
      <alignment horizontal="center" vertical="top" wrapText="1"/>
    </xf>
    <xf numFmtId="4" fontId="15" fillId="2" borderId="1" xfId="1" applyNumberFormat="1" applyFont="1" applyFill="1" applyBorder="1" applyAlignment="1">
      <alignment horizontal="justify" vertical="top" wrapText="1"/>
    </xf>
    <xf numFmtId="4" fontId="35" fillId="2" borderId="1" xfId="1" applyNumberFormat="1" applyFont="1" applyFill="1" applyBorder="1" applyAlignment="1">
      <alignment vertical="top" wrapText="1"/>
    </xf>
    <xf numFmtId="3" fontId="11" fillId="2" borderId="1" xfId="0" applyNumberFormat="1" applyFont="1" applyFill="1" applyBorder="1" applyAlignment="1">
      <alignment horizontal="center" vertical="top" wrapText="1"/>
    </xf>
    <xf numFmtId="0" fontId="11" fillId="2" borderId="1" xfId="0" applyFont="1" applyFill="1" applyBorder="1" applyAlignment="1">
      <alignment horizontal="center" vertical="top" wrapText="1"/>
    </xf>
    <xf numFmtId="3" fontId="12" fillId="2" borderId="1" xfId="1" applyNumberFormat="1" applyFont="1" applyFill="1" applyBorder="1" applyAlignment="1">
      <alignment horizontal="center" vertical="center" wrapText="1"/>
    </xf>
    <xf numFmtId="3" fontId="12" fillId="2" borderId="2" xfId="1" applyNumberFormat="1" applyFont="1" applyFill="1" applyBorder="1" applyAlignment="1">
      <alignment horizontal="center" vertical="top" wrapText="1"/>
    </xf>
    <xf numFmtId="0" fontId="3" fillId="2" borderId="4" xfId="4" applyFont="1" applyFill="1" applyBorder="1" applyAlignment="1">
      <alignment vertical="top" wrapText="1"/>
    </xf>
    <xf numFmtId="3" fontId="11" fillId="2" borderId="2" xfId="0" applyNumberFormat="1" applyFont="1" applyFill="1" applyBorder="1" applyAlignment="1">
      <alignment horizontal="center" vertical="top" wrapText="1"/>
    </xf>
    <xf numFmtId="0" fontId="37" fillId="0" borderId="0" xfId="9" applyFont="1" applyBorder="1"/>
    <xf numFmtId="0" fontId="37" fillId="0" borderId="1" xfId="9" applyFont="1" applyBorder="1"/>
    <xf numFmtId="0" fontId="37" fillId="2" borderId="0" xfId="9" applyFont="1" applyFill="1" applyBorder="1"/>
    <xf numFmtId="3" fontId="12" fillId="2" borderId="7" xfId="1" applyNumberFormat="1" applyFont="1" applyFill="1" applyBorder="1" applyAlignment="1">
      <alignment horizontal="center" vertical="top" wrapText="1"/>
    </xf>
    <xf numFmtId="0" fontId="5" fillId="9" borderId="1" xfId="1" applyFont="1" applyFill="1" applyBorder="1" applyAlignment="1">
      <alignment vertical="center" wrapText="1"/>
    </xf>
    <xf numFmtId="0" fontId="28" fillId="11" borderId="1" xfId="1" applyFont="1" applyFill="1" applyBorder="1" applyAlignment="1">
      <alignment horizontal="center" vertical="center" wrapText="1"/>
    </xf>
    <xf numFmtId="0" fontId="27" fillId="11" borderId="1" xfId="1" applyFont="1" applyFill="1" applyBorder="1" applyAlignment="1">
      <alignment horizontal="center" vertical="center" wrapText="1"/>
    </xf>
    <xf numFmtId="0" fontId="21" fillId="3" borderId="8" xfId="1" applyFont="1" applyFill="1" applyBorder="1" applyAlignment="1">
      <alignment vertical="center" wrapText="1"/>
    </xf>
    <xf numFmtId="0" fontId="25" fillId="3" borderId="8" xfId="1" applyFont="1" applyFill="1" applyBorder="1" applyAlignment="1">
      <alignment horizontal="center" vertical="center" wrapText="1"/>
    </xf>
    <xf numFmtId="0" fontId="25" fillId="3" borderId="11" xfId="1" applyFont="1" applyFill="1" applyBorder="1" applyAlignment="1">
      <alignment horizontal="center" vertical="center" wrapText="1"/>
    </xf>
    <xf numFmtId="0" fontId="25" fillId="3" borderId="12" xfId="1" applyFont="1" applyFill="1" applyBorder="1" applyAlignment="1">
      <alignment horizontal="center" vertical="center" wrapText="1"/>
    </xf>
    <xf numFmtId="0" fontId="25" fillId="3" borderId="7" xfId="1" applyFont="1" applyFill="1" applyBorder="1" applyAlignment="1">
      <alignment horizontal="center" vertical="center" wrapText="1"/>
    </xf>
    <xf numFmtId="0" fontId="23" fillId="2" borderId="1" xfId="1" applyFont="1" applyFill="1" applyBorder="1" applyAlignment="1">
      <alignment vertical="top" wrapText="1"/>
    </xf>
    <xf numFmtId="4" fontId="38" fillId="2" borderId="1" xfId="1" applyNumberFormat="1" applyFont="1" applyFill="1" applyBorder="1" applyAlignment="1">
      <alignment horizontal="justify" vertical="top" wrapText="1"/>
    </xf>
    <xf numFmtId="4" fontId="38" fillId="2" borderId="1" xfId="1" applyNumberFormat="1" applyFont="1" applyFill="1" applyBorder="1" applyAlignment="1">
      <alignment vertical="top" wrapText="1"/>
    </xf>
    <xf numFmtId="0" fontId="11" fillId="2" borderId="1" xfId="0" applyFont="1" applyFill="1" applyBorder="1" applyAlignment="1">
      <alignment horizontal="center" vertical="top" wrapText="1"/>
    </xf>
    <xf numFmtId="3" fontId="12" fillId="2" borderId="1" xfId="0" applyNumberFormat="1" applyFont="1" applyFill="1" applyBorder="1" applyAlignment="1">
      <alignment horizontal="center" vertical="top"/>
    </xf>
    <xf numFmtId="0" fontId="9" fillId="12" borderId="1" xfId="1" applyFont="1" applyFill="1" applyBorder="1" applyAlignment="1">
      <alignment horizontal="left" vertical="center" wrapText="1"/>
    </xf>
    <xf numFmtId="0" fontId="2" fillId="11" borderId="1" xfId="1" applyFont="1" applyFill="1" applyBorder="1" applyAlignment="1">
      <alignment horizontal="center"/>
    </xf>
    <xf numFmtId="0" fontId="11" fillId="2" borderId="1" xfId="0" applyFont="1" applyFill="1" applyBorder="1" applyAlignment="1">
      <alignment horizontal="center" vertical="top" wrapText="1"/>
    </xf>
    <xf numFmtId="0" fontId="4" fillId="0" borderId="7" xfId="1" applyBorder="1"/>
    <xf numFmtId="4" fontId="5" fillId="2" borderId="13" xfId="0" applyNumberFormat="1" applyFont="1" applyFill="1" applyBorder="1" applyAlignment="1">
      <alignment vertical="top" wrapText="1"/>
    </xf>
    <xf numFmtId="0" fontId="13" fillId="2" borderId="7" xfId="0" applyFont="1" applyFill="1" applyBorder="1" applyAlignment="1">
      <alignment horizontal="center" vertical="top" wrapText="1"/>
    </xf>
    <xf numFmtId="0" fontId="24" fillId="12" borderId="10" xfId="1" applyFont="1" applyFill="1" applyBorder="1" applyAlignment="1">
      <alignment horizontal="left" vertical="center" wrapText="1"/>
    </xf>
    <xf numFmtId="0" fontId="10" fillId="2" borderId="1" xfId="0" applyFont="1" applyFill="1" applyBorder="1" applyAlignment="1">
      <alignment horizontal="center" vertical="top" wrapText="1"/>
    </xf>
    <xf numFmtId="4" fontId="29" fillId="6" borderId="1" xfId="1" applyNumberFormat="1" applyFont="1" applyFill="1" applyBorder="1" applyAlignment="1">
      <alignment horizontal="center" vertical="top" wrapText="1"/>
    </xf>
    <xf numFmtId="9" fontId="29" fillId="6" borderId="1" xfId="1" applyNumberFormat="1" applyFont="1" applyFill="1" applyBorder="1" applyAlignment="1">
      <alignment horizontal="center" vertical="top" wrapText="1"/>
    </xf>
    <xf numFmtId="49" fontId="10" fillId="2" borderId="1" xfId="1" applyNumberFormat="1" applyFont="1" applyFill="1" applyBorder="1" applyAlignment="1">
      <alignment horizontal="center" vertical="top" wrapText="1"/>
    </xf>
    <xf numFmtId="49" fontId="3" fillId="2" borderId="1" xfId="0" applyNumberFormat="1" applyFont="1" applyFill="1" applyBorder="1" applyAlignment="1">
      <alignment horizontal="center" vertical="top" wrapText="1"/>
    </xf>
    <xf numFmtId="49" fontId="3" fillId="2" borderId="1" xfId="0" applyNumberFormat="1" applyFont="1" applyFill="1" applyBorder="1" applyAlignment="1">
      <alignment horizontal="center" vertical="top"/>
    </xf>
    <xf numFmtId="49" fontId="5" fillId="2" borderId="1" xfId="0" applyNumberFormat="1" applyFont="1" applyFill="1" applyBorder="1" applyAlignment="1">
      <alignment horizontal="center" vertical="top"/>
    </xf>
    <xf numFmtId="49" fontId="5" fillId="2" borderId="1" xfId="0" applyNumberFormat="1" applyFont="1" applyFill="1" applyBorder="1" applyAlignment="1">
      <alignment horizontal="center" vertical="top" wrapText="1"/>
    </xf>
    <xf numFmtId="0" fontId="0" fillId="8" borderId="0" xfId="0" applyFill="1"/>
    <xf numFmtId="0" fontId="13" fillId="2" borderId="4" xfId="0" applyFont="1" applyFill="1" applyBorder="1" applyAlignment="1">
      <alignment horizontal="justify" vertical="top" wrapText="1"/>
    </xf>
    <xf numFmtId="0" fontId="11" fillId="2" borderId="1" xfId="0" applyFont="1" applyFill="1" applyBorder="1" applyAlignment="1">
      <alignment horizontal="center" vertical="top" wrapText="1"/>
    </xf>
    <xf numFmtId="4" fontId="12" fillId="2" borderId="4" xfId="1" applyNumberFormat="1" applyFont="1" applyFill="1" applyBorder="1" applyAlignment="1">
      <alignment horizontal="justify" vertical="top" wrapText="1"/>
    </xf>
    <xf numFmtId="0" fontId="41" fillId="2" borderId="0" xfId="1" applyFont="1" applyFill="1"/>
    <xf numFmtId="3" fontId="11" fillId="2" borderId="1" xfId="0" applyNumberFormat="1" applyFont="1" applyFill="1" applyBorder="1" applyAlignment="1">
      <alignment horizontal="center" vertical="top" wrapText="1"/>
    </xf>
    <xf numFmtId="0" fontId="11" fillId="2" borderId="1" xfId="0" applyFont="1" applyFill="1" applyBorder="1" applyAlignment="1">
      <alignment horizontal="center" vertical="top" wrapText="1"/>
    </xf>
    <xf numFmtId="0" fontId="11" fillId="2" borderId="1" xfId="0" applyFont="1" applyFill="1" applyBorder="1" applyAlignment="1">
      <alignment horizontal="center" vertical="top" wrapText="1"/>
    </xf>
    <xf numFmtId="0" fontId="11" fillId="2" borderId="1" xfId="0" applyFont="1" applyFill="1" applyBorder="1" applyAlignment="1">
      <alignment horizontal="center" vertical="top" wrapText="1"/>
    </xf>
    <xf numFmtId="49" fontId="11" fillId="2" borderId="1" xfId="0" applyNumberFormat="1" applyFont="1" applyFill="1" applyBorder="1" applyAlignment="1">
      <alignment horizontal="center" vertical="top" wrapText="1"/>
    </xf>
    <xf numFmtId="4" fontId="15" fillId="2" borderId="1" xfId="1" applyNumberFormat="1" applyFont="1" applyFill="1" applyBorder="1" applyAlignment="1">
      <alignment vertical="top" wrapText="1"/>
    </xf>
    <xf numFmtId="49" fontId="10" fillId="2" borderId="1" xfId="1" applyNumberFormat="1" applyFont="1" applyFill="1" applyBorder="1" applyAlignment="1">
      <alignment horizontal="center" vertical="top"/>
    </xf>
    <xf numFmtId="0" fontId="11" fillId="2" borderId="1" xfId="0" applyFont="1" applyFill="1" applyBorder="1" applyAlignment="1">
      <alignment horizontal="center" vertical="top" wrapText="1"/>
    </xf>
    <xf numFmtId="4" fontId="15" fillId="2" borderId="1" xfId="1" applyNumberFormat="1" applyFont="1" applyFill="1" applyBorder="1" applyAlignment="1">
      <alignment vertical="top"/>
    </xf>
    <xf numFmtId="0" fontId="11" fillId="2" borderId="1" xfId="0" applyFont="1" applyFill="1" applyBorder="1" applyAlignment="1">
      <alignment horizontal="center" vertical="top" wrapText="1"/>
    </xf>
    <xf numFmtId="0" fontId="23" fillId="7" borderId="1" xfId="1" applyFont="1" applyFill="1" applyBorder="1" applyAlignment="1">
      <alignment vertical="top" wrapText="1"/>
    </xf>
    <xf numFmtId="0" fontId="11" fillId="2" borderId="1" xfId="0" applyFont="1" applyFill="1" applyBorder="1" applyAlignment="1">
      <alignment horizontal="center" vertical="top" wrapText="1"/>
    </xf>
    <xf numFmtId="0" fontId="31" fillId="7" borderId="1" xfId="1" applyFont="1" applyFill="1" applyBorder="1" applyAlignment="1">
      <alignment horizontal="center" vertical="top" wrapText="1"/>
    </xf>
    <xf numFmtId="0" fontId="5" fillId="6" borderId="1" xfId="1" applyFont="1" applyFill="1" applyBorder="1" applyAlignment="1">
      <alignment horizontal="center" vertical="top" wrapText="1"/>
    </xf>
    <xf numFmtId="0" fontId="11" fillId="2" borderId="1" xfId="0" applyFont="1" applyFill="1" applyBorder="1" applyAlignment="1">
      <alignment horizontal="center" vertical="top" wrapText="1"/>
    </xf>
    <xf numFmtId="3" fontId="11" fillId="2" borderId="1" xfId="0" applyNumberFormat="1" applyFont="1" applyFill="1" applyBorder="1" applyAlignment="1">
      <alignment horizontal="center" vertical="top" wrapText="1"/>
    </xf>
    <xf numFmtId="1" fontId="11" fillId="2" borderId="1" xfId="0" applyNumberFormat="1" applyFont="1" applyFill="1" applyBorder="1" applyAlignment="1">
      <alignment horizontal="center" vertical="top" wrapText="1"/>
    </xf>
    <xf numFmtId="0" fontId="3" fillId="13" borderId="1" xfId="0" applyFont="1" applyFill="1" applyBorder="1" applyAlignment="1">
      <alignment horizontal="center" vertical="top"/>
    </xf>
    <xf numFmtId="0" fontId="3" fillId="2" borderId="14" xfId="4" applyFont="1" applyFill="1" applyBorder="1" applyAlignment="1">
      <alignment horizontal="justify" vertical="center" wrapText="1"/>
    </xf>
    <xf numFmtId="4" fontId="3" fillId="2" borderId="1" xfId="1" applyNumberFormat="1" applyFont="1" applyFill="1" applyBorder="1" applyAlignment="1">
      <alignment horizontal="justify" vertical="top" wrapText="1"/>
    </xf>
    <xf numFmtId="0" fontId="11" fillId="2" borderId="1" xfId="0" applyFont="1" applyFill="1" applyBorder="1" applyAlignment="1">
      <alignment horizontal="center" vertical="top" wrapText="1"/>
    </xf>
    <xf numFmtId="0" fontId="7" fillId="0" borderId="1" xfId="2" applyFont="1" applyFill="1" applyBorder="1" applyAlignment="1">
      <alignment horizontal="center" vertical="center"/>
    </xf>
    <xf numFmtId="1" fontId="11" fillId="0" borderId="1" xfId="0" applyNumberFormat="1" applyFont="1" applyFill="1" applyBorder="1" applyAlignment="1">
      <alignment horizontal="center" vertical="top" wrapText="1"/>
    </xf>
    <xf numFmtId="0" fontId="11" fillId="0" borderId="2" xfId="0" applyFont="1" applyFill="1" applyBorder="1" applyAlignment="1">
      <alignment horizontal="center" vertical="top" wrapText="1"/>
    </xf>
    <xf numFmtId="0" fontId="5" fillId="0" borderId="1" xfId="0" applyFont="1" applyFill="1" applyBorder="1" applyAlignment="1">
      <alignment horizontal="center" vertical="top"/>
    </xf>
    <xf numFmtId="0" fontId="3" fillId="0" borderId="1" xfId="0" applyFont="1" applyFill="1" applyBorder="1" applyAlignment="1">
      <alignment horizontal="center" vertical="top"/>
    </xf>
    <xf numFmtId="0" fontId="13" fillId="0" borderId="7" xfId="0" applyFont="1" applyFill="1" applyBorder="1" applyAlignment="1">
      <alignment horizontal="center" vertical="top" wrapText="1"/>
    </xf>
    <xf numFmtId="0" fontId="10" fillId="0" borderId="1" xfId="0" applyFont="1" applyFill="1" applyBorder="1" applyAlignment="1">
      <alignment horizontal="center" vertical="top" wrapText="1"/>
    </xf>
    <xf numFmtId="0" fontId="12" fillId="0" borderId="1" xfId="0" applyFont="1" applyFill="1" applyBorder="1" applyAlignment="1">
      <alignment horizontal="center" vertical="top"/>
    </xf>
    <xf numFmtId="1" fontId="5" fillId="0" borderId="1" xfId="0" applyNumberFormat="1" applyFont="1" applyFill="1" applyBorder="1" applyAlignment="1">
      <alignment horizontal="center" vertical="top"/>
    </xf>
    <xf numFmtId="1" fontId="3" fillId="0" borderId="1" xfId="0" applyNumberFormat="1" applyFont="1" applyFill="1" applyBorder="1" applyAlignment="1">
      <alignment horizontal="center" vertical="top"/>
    </xf>
    <xf numFmtId="3" fontId="10" fillId="0" borderId="1" xfId="0" applyNumberFormat="1" applyFont="1" applyFill="1" applyBorder="1" applyAlignment="1">
      <alignment horizontal="center" vertical="top"/>
    </xf>
    <xf numFmtId="3" fontId="10" fillId="0" borderId="1" xfId="1" applyNumberFormat="1" applyFont="1" applyFill="1" applyBorder="1" applyAlignment="1">
      <alignment horizontal="center" vertical="top" wrapText="1"/>
    </xf>
    <xf numFmtId="3" fontId="5" fillId="0" borderId="1" xfId="0" applyNumberFormat="1" applyFont="1" applyFill="1" applyBorder="1" applyAlignment="1">
      <alignment horizontal="center" vertical="top"/>
    </xf>
    <xf numFmtId="0" fontId="12" fillId="0" borderId="1" xfId="1" applyFont="1" applyFill="1" applyBorder="1" applyAlignment="1">
      <alignment horizontal="center" vertical="top" wrapText="1"/>
    </xf>
    <xf numFmtId="0" fontId="3" fillId="2" borderId="1" xfId="1" applyFont="1" applyFill="1" applyBorder="1" applyAlignment="1">
      <alignment horizontal="justify" vertical="top" wrapText="1"/>
    </xf>
    <xf numFmtId="0" fontId="7" fillId="13" borderId="1" xfId="2" applyFont="1" applyFill="1" applyBorder="1" applyAlignment="1">
      <alignment horizontal="center" vertical="center"/>
    </xf>
    <xf numFmtId="3" fontId="29" fillId="13" borderId="1" xfId="1" applyNumberFormat="1" applyFont="1" applyFill="1" applyBorder="1" applyAlignment="1">
      <alignment horizontal="center" vertical="top" wrapText="1"/>
    </xf>
    <xf numFmtId="1" fontId="11" fillId="13" borderId="1" xfId="0" applyNumberFormat="1" applyFont="1" applyFill="1" applyBorder="1" applyAlignment="1">
      <alignment horizontal="center" vertical="top" wrapText="1"/>
    </xf>
    <xf numFmtId="0" fontId="11" fillId="13" borderId="2" xfId="0" applyFont="1" applyFill="1" applyBorder="1" applyAlignment="1">
      <alignment horizontal="center" vertical="top" wrapText="1"/>
    </xf>
    <xf numFmtId="0" fontId="5" fillId="13" borderId="1" xfId="0" applyFont="1" applyFill="1" applyBorder="1" applyAlignment="1">
      <alignment horizontal="center" vertical="top"/>
    </xf>
    <xf numFmtId="49" fontId="3" fillId="13" borderId="1" xfId="0" applyNumberFormat="1" applyFont="1" applyFill="1" applyBorder="1" applyAlignment="1">
      <alignment horizontal="center" vertical="top"/>
    </xf>
    <xf numFmtId="0" fontId="10" fillId="13" borderId="1" xfId="0" applyFont="1" applyFill="1" applyBorder="1" applyAlignment="1">
      <alignment horizontal="center" vertical="top" wrapText="1"/>
    </xf>
    <xf numFmtId="3" fontId="10" fillId="13" borderId="1" xfId="0" applyNumberFormat="1" applyFont="1" applyFill="1" applyBorder="1" applyAlignment="1">
      <alignment horizontal="center" vertical="top"/>
    </xf>
    <xf numFmtId="3" fontId="10" fillId="13" borderId="1" xfId="1" applyNumberFormat="1" applyFont="1" applyFill="1" applyBorder="1" applyAlignment="1">
      <alignment horizontal="center" vertical="top" wrapText="1"/>
    </xf>
    <xf numFmtId="3" fontId="5" fillId="13" borderId="1" xfId="0" applyNumberFormat="1" applyFont="1" applyFill="1" applyBorder="1" applyAlignment="1">
      <alignment horizontal="center" vertical="top"/>
    </xf>
    <xf numFmtId="0" fontId="12" fillId="13" borderId="1" xfId="1" applyFont="1" applyFill="1" applyBorder="1" applyAlignment="1">
      <alignment horizontal="center" vertical="top" wrapText="1"/>
    </xf>
    <xf numFmtId="0" fontId="11" fillId="2" borderId="1" xfId="0" applyFont="1" applyFill="1" applyBorder="1" applyAlignment="1">
      <alignment horizontal="justify" vertical="top" wrapText="1"/>
    </xf>
    <xf numFmtId="0" fontId="11" fillId="2" borderId="1" xfId="0" applyFont="1" applyFill="1" applyBorder="1" applyAlignment="1">
      <alignment horizontal="center" vertical="top" wrapText="1"/>
    </xf>
    <xf numFmtId="0" fontId="11" fillId="2" borderId="7" xfId="0" applyFont="1" applyFill="1" applyBorder="1" applyAlignment="1">
      <alignment horizontal="center" vertical="top" wrapText="1"/>
    </xf>
    <xf numFmtId="0" fontId="5" fillId="2" borderId="1" xfId="1" applyFont="1" applyFill="1" applyBorder="1" applyAlignment="1">
      <alignment horizontal="left" vertical="center" wrapText="1"/>
    </xf>
    <xf numFmtId="0" fontId="26" fillId="2" borderId="4" xfId="0" applyFont="1" applyFill="1" applyBorder="1" applyAlignment="1">
      <alignment horizontal="left" vertical="justify" wrapText="1"/>
    </xf>
    <xf numFmtId="0" fontId="26" fillId="2" borderId="6" xfId="0" applyFont="1" applyFill="1" applyBorder="1" applyAlignment="1">
      <alignment horizontal="left" vertical="justify" wrapText="1"/>
    </xf>
    <xf numFmtId="0" fontId="26" fillId="2" borderId="5" xfId="0" applyFont="1" applyFill="1" applyBorder="1" applyAlignment="1">
      <alignment horizontal="left" vertical="justify" wrapText="1"/>
    </xf>
    <xf numFmtId="0" fontId="19" fillId="6" borderId="1" xfId="1" applyFont="1" applyFill="1" applyBorder="1" applyAlignment="1">
      <alignment horizontal="left" vertical="center" wrapText="1"/>
    </xf>
    <xf numFmtId="0" fontId="25" fillId="3" borderId="10" xfId="1" applyFont="1" applyFill="1" applyBorder="1" applyAlignment="1">
      <alignment horizontal="center" vertical="center" wrapText="1"/>
    </xf>
    <xf numFmtId="0" fontId="25" fillId="3" borderId="3" xfId="1" applyFont="1" applyFill="1" applyBorder="1" applyAlignment="1">
      <alignment horizontal="center" vertical="center" wrapText="1"/>
    </xf>
    <xf numFmtId="0" fontId="25" fillId="3" borderId="9" xfId="1" applyFont="1" applyFill="1" applyBorder="1" applyAlignment="1">
      <alignment horizontal="center" vertical="center" wrapText="1"/>
    </xf>
    <xf numFmtId="0" fontId="11" fillId="2" borderId="4" xfId="0" applyFont="1" applyFill="1" applyBorder="1" applyAlignment="1">
      <alignment horizontal="center" vertical="top" wrapText="1"/>
    </xf>
    <xf numFmtId="0" fontId="11" fillId="2" borderId="6" xfId="0" applyFont="1" applyFill="1" applyBorder="1" applyAlignment="1">
      <alignment horizontal="center" vertical="top" wrapText="1"/>
    </xf>
    <xf numFmtId="0" fontId="11" fillId="2" borderId="5" xfId="0" applyFont="1" applyFill="1" applyBorder="1" applyAlignment="1">
      <alignment horizontal="center" vertical="top" wrapText="1"/>
    </xf>
    <xf numFmtId="0" fontId="24" fillId="12" borderId="4" xfId="1" applyFont="1" applyFill="1" applyBorder="1" applyAlignment="1">
      <alignment horizontal="left" vertical="center" wrapText="1"/>
    </xf>
    <xf numFmtId="0" fontId="24" fillId="12" borderId="6" xfId="1" applyFont="1" applyFill="1" applyBorder="1" applyAlignment="1">
      <alignment horizontal="left" vertical="center" wrapText="1"/>
    </xf>
    <xf numFmtId="0" fontId="24" fillId="9" borderId="4" xfId="1" applyFont="1" applyFill="1" applyBorder="1" applyAlignment="1">
      <alignment horizontal="right" vertical="center" wrapText="1"/>
    </xf>
    <xf numFmtId="0" fontId="24" fillId="9" borderId="6" xfId="1" applyFont="1" applyFill="1" applyBorder="1" applyAlignment="1">
      <alignment horizontal="right" vertical="center" wrapText="1"/>
    </xf>
    <xf numFmtId="0" fontId="24" fillId="9" borderId="5" xfId="1" applyFont="1" applyFill="1" applyBorder="1" applyAlignment="1">
      <alignment horizontal="right" vertical="center" wrapText="1"/>
    </xf>
    <xf numFmtId="0" fontId="18" fillId="6" borderId="1" xfId="0" applyFont="1" applyFill="1" applyBorder="1" applyAlignment="1">
      <alignment horizontal="left" vertical="top" wrapText="1"/>
    </xf>
    <xf numFmtId="0" fontId="18" fillId="6" borderId="1" xfId="0" applyNumberFormat="1" applyFont="1" applyFill="1" applyBorder="1" applyAlignment="1">
      <alignment horizontal="left" vertical="top" wrapText="1"/>
    </xf>
    <xf numFmtId="0" fontId="5" fillId="6" borderId="1" xfId="1" applyFont="1" applyFill="1" applyBorder="1" applyAlignment="1">
      <alignment horizontal="left" vertical="center" wrapText="1"/>
    </xf>
    <xf numFmtId="0" fontId="26" fillId="6" borderId="4" xfId="0" applyFont="1" applyFill="1" applyBorder="1" applyAlignment="1">
      <alignment horizontal="left"/>
    </xf>
    <xf numFmtId="0" fontId="26" fillId="6" borderId="6" xfId="0" applyFont="1" applyFill="1" applyBorder="1" applyAlignment="1">
      <alignment horizontal="left"/>
    </xf>
    <xf numFmtId="0" fontId="26" fillId="6" borderId="5" xfId="0" applyFont="1" applyFill="1" applyBorder="1" applyAlignment="1">
      <alignment horizontal="left"/>
    </xf>
    <xf numFmtId="0" fontId="40" fillId="11" borderId="1" xfId="1" applyFont="1" applyFill="1" applyBorder="1" applyAlignment="1">
      <alignment horizontal="left" vertical="center" wrapText="1"/>
    </xf>
    <xf numFmtId="0" fontId="18" fillId="2" borderId="1" xfId="0" applyFont="1" applyFill="1" applyBorder="1" applyAlignment="1">
      <alignment horizontal="left" vertical="top" wrapText="1"/>
    </xf>
    <xf numFmtId="0" fontId="18" fillId="6" borderId="4" xfId="0" applyNumberFormat="1" applyFont="1" applyFill="1" applyBorder="1" applyAlignment="1">
      <alignment horizontal="left" vertical="top" wrapText="1"/>
    </xf>
    <xf numFmtId="0" fontId="18" fillId="6" borderId="6" xfId="0" applyNumberFormat="1" applyFont="1" applyFill="1" applyBorder="1" applyAlignment="1">
      <alignment horizontal="left" vertical="top" wrapText="1"/>
    </xf>
    <xf numFmtId="0" fontId="18" fillId="6" borderId="5" xfId="0" applyNumberFormat="1" applyFont="1" applyFill="1" applyBorder="1" applyAlignment="1">
      <alignment horizontal="left" vertical="top" wrapText="1"/>
    </xf>
    <xf numFmtId="0" fontId="18" fillId="6" borderId="4" xfId="0" applyFont="1" applyFill="1" applyBorder="1" applyAlignment="1">
      <alignment horizontal="left" vertical="top" wrapText="1"/>
    </xf>
    <xf numFmtId="0" fontId="18" fillId="6" borderId="6" xfId="0" applyFont="1" applyFill="1" applyBorder="1" applyAlignment="1">
      <alignment horizontal="left" vertical="top" wrapText="1"/>
    </xf>
    <xf numFmtId="0" fontId="18" fillId="6" borderId="5" xfId="0" applyFont="1" applyFill="1" applyBorder="1" applyAlignment="1">
      <alignment horizontal="left" vertical="top" wrapText="1"/>
    </xf>
    <xf numFmtId="0" fontId="39" fillId="2" borderId="4" xfId="0" applyFont="1" applyFill="1" applyBorder="1" applyAlignment="1">
      <alignment horizontal="justify" vertical="justify" wrapText="1"/>
    </xf>
    <xf numFmtId="0" fontId="39" fillId="2" borderId="6" xfId="0" applyFont="1" applyFill="1" applyBorder="1" applyAlignment="1">
      <alignment horizontal="justify" vertical="justify" wrapText="1"/>
    </xf>
    <xf numFmtId="0" fontId="39" fillId="2" borderId="5" xfId="0" applyFont="1" applyFill="1" applyBorder="1" applyAlignment="1">
      <alignment horizontal="justify" vertical="justify" wrapText="1"/>
    </xf>
    <xf numFmtId="0" fontId="20" fillId="0" borderId="4" xfId="1" applyFont="1" applyBorder="1" applyAlignment="1">
      <alignment horizontal="left" vertical="center" wrapText="1"/>
    </xf>
    <xf numFmtId="0" fontId="20" fillId="0" borderId="6" xfId="1" applyFont="1" applyBorder="1" applyAlignment="1">
      <alignment horizontal="left" vertical="center" wrapText="1"/>
    </xf>
    <xf numFmtId="0" fontId="20" fillId="0" borderId="5" xfId="1" applyFont="1" applyBorder="1" applyAlignment="1">
      <alignment horizontal="left" vertical="center" wrapText="1"/>
    </xf>
    <xf numFmtId="0" fontId="9" fillId="6" borderId="4" xfId="1" applyFont="1" applyFill="1" applyBorder="1" applyAlignment="1">
      <alignment horizontal="center" vertical="center" wrapText="1"/>
    </xf>
    <xf numFmtId="0" fontId="9" fillId="6" borderId="6" xfId="1" applyFont="1" applyFill="1" applyBorder="1" applyAlignment="1">
      <alignment horizontal="center" vertical="center" wrapText="1"/>
    </xf>
    <xf numFmtId="0" fontId="9" fillId="6" borderId="5" xfId="1" applyFont="1" applyFill="1" applyBorder="1" applyAlignment="1">
      <alignment horizontal="center" vertical="center" wrapText="1"/>
    </xf>
    <xf numFmtId="0" fontId="26" fillId="2" borderId="1" xfId="0" applyFont="1" applyFill="1" applyBorder="1" applyAlignment="1">
      <alignment horizontal="justify" vertical="justify" wrapText="1"/>
    </xf>
    <xf numFmtId="0" fontId="24" fillId="12" borderId="10" xfId="1" applyFont="1" applyFill="1" applyBorder="1" applyAlignment="1">
      <alignment horizontal="left" vertical="center" wrapText="1"/>
    </xf>
    <xf numFmtId="0" fontId="24" fillId="12" borderId="3" xfId="1" applyFont="1" applyFill="1" applyBorder="1" applyAlignment="1">
      <alignment horizontal="left" vertical="center" wrapText="1"/>
    </xf>
    <xf numFmtId="0" fontId="20" fillId="6" borderId="4" xfId="0" applyNumberFormat="1" applyFont="1" applyFill="1" applyBorder="1" applyAlignment="1">
      <alignment horizontal="justify" vertical="justify" wrapText="1"/>
    </xf>
    <xf numFmtId="0" fontId="20" fillId="6" borderId="6" xfId="0" applyNumberFormat="1" applyFont="1" applyFill="1" applyBorder="1" applyAlignment="1">
      <alignment horizontal="justify" vertical="justify" wrapText="1"/>
    </xf>
    <xf numFmtId="0" fontId="20" fillId="6" borderId="5" xfId="0" applyNumberFormat="1" applyFont="1" applyFill="1" applyBorder="1" applyAlignment="1">
      <alignment horizontal="justify" vertical="justify" wrapText="1"/>
    </xf>
    <xf numFmtId="0" fontId="2" fillId="9" borderId="10" xfId="0" applyFont="1" applyFill="1" applyBorder="1" applyAlignment="1">
      <alignment horizontal="center" vertical="center" wrapText="1"/>
    </xf>
    <xf numFmtId="0" fontId="2" fillId="9" borderId="3" xfId="0" applyFont="1" applyFill="1" applyBorder="1" applyAlignment="1">
      <alignment horizontal="center" vertical="center" wrapText="1"/>
    </xf>
    <xf numFmtId="0" fontId="2" fillId="9" borderId="9" xfId="0" applyFont="1" applyFill="1" applyBorder="1" applyAlignment="1">
      <alignment horizontal="center" vertical="center" wrapText="1"/>
    </xf>
    <xf numFmtId="0" fontId="17" fillId="4" borderId="1" xfId="1" applyFont="1" applyFill="1" applyBorder="1" applyAlignment="1">
      <alignment horizontal="center" vertical="center" wrapText="1"/>
    </xf>
    <xf numFmtId="0" fontId="20" fillId="0" borderId="1" xfId="1" applyFont="1" applyBorder="1" applyAlignment="1">
      <alignment horizontal="left" vertical="center" wrapText="1"/>
    </xf>
    <xf numFmtId="0" fontId="20" fillId="0" borderId="1" xfId="1" applyFont="1" applyBorder="1" applyAlignment="1">
      <alignment horizontal="left" vertical="top" wrapText="1"/>
    </xf>
    <xf numFmtId="0" fontId="39" fillId="0" borderId="1" xfId="1" applyFont="1" applyBorder="1" applyAlignment="1">
      <alignment horizontal="left" vertical="top" wrapText="1"/>
    </xf>
    <xf numFmtId="0" fontId="20" fillId="2" borderId="1" xfId="0" applyFont="1" applyFill="1" applyBorder="1" applyAlignment="1">
      <alignment horizontal="left" vertical="center" wrapText="1"/>
    </xf>
    <xf numFmtId="0" fontId="20" fillId="2" borderId="1" xfId="0" applyFont="1" applyFill="1" applyBorder="1" applyAlignment="1">
      <alignment horizontal="justify" vertical="justify" wrapText="1"/>
    </xf>
    <xf numFmtId="0" fontId="20" fillId="2" borderId="4" xfId="0" applyFont="1" applyFill="1" applyBorder="1" applyAlignment="1">
      <alignment horizontal="justify" vertical="justify" wrapText="1"/>
    </xf>
    <xf numFmtId="0" fontId="20" fillId="2" borderId="6" xfId="0" applyFont="1" applyFill="1" applyBorder="1" applyAlignment="1">
      <alignment horizontal="justify" vertical="justify" wrapText="1"/>
    </xf>
    <xf numFmtId="0" fontId="20" fillId="2" borderId="5" xfId="0" applyFont="1" applyFill="1" applyBorder="1" applyAlignment="1">
      <alignment horizontal="justify" vertical="justify" wrapText="1"/>
    </xf>
    <xf numFmtId="0" fontId="2" fillId="11" borderId="1" xfId="1" applyFont="1" applyFill="1" applyBorder="1" applyAlignment="1">
      <alignment horizontal="left"/>
    </xf>
    <xf numFmtId="0" fontId="9" fillId="6" borderId="4" xfId="0" applyFont="1" applyFill="1" applyBorder="1" applyAlignment="1">
      <alignment horizontal="left" vertical="top" wrapText="1"/>
    </xf>
    <xf numFmtId="0" fontId="9" fillId="6" borderId="5" xfId="0" applyFont="1" applyFill="1" applyBorder="1" applyAlignment="1">
      <alignment horizontal="left" vertical="top" wrapText="1"/>
    </xf>
    <xf numFmtId="0" fontId="19" fillId="6" borderId="1" xfId="1" applyFont="1" applyFill="1" applyBorder="1" applyAlignment="1">
      <alignment horizontal="left" vertical="top" wrapText="1"/>
    </xf>
  </cellXfs>
  <cellStyles count="11">
    <cellStyle name="Estilo 1" xfId="10"/>
    <cellStyle name="Millares 2" xfId="6"/>
    <cellStyle name="Millares 2 2" xfId="8"/>
    <cellStyle name="Normal" xfId="0" builtinId="0"/>
    <cellStyle name="Normal 2" xfId="3"/>
    <cellStyle name="Normal 2 2 2" xfId="4"/>
    <cellStyle name="Normal 3" xfId="5"/>
    <cellStyle name="Normal 3 3" xfId="2"/>
    <cellStyle name="Normal 4" xfId="1"/>
    <cellStyle name="Normal_Xl0000062" xfId="9"/>
    <cellStyle name="Porcentaje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152400</xdr:colOff>
      <xdr:row>2</xdr:row>
      <xdr:rowOff>107315</xdr:rowOff>
    </xdr:to>
    <xdr:pic>
      <xdr:nvPicPr>
        <xdr:cNvPr id="3" name="Imagen 2"/>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228850" cy="72644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80"/>
  <sheetViews>
    <sheetView showGridLines="0" tabSelected="1" view="pageBreakPreview" topLeftCell="F41" zoomScaleNormal="100" zoomScaleSheetLayoutView="100" zoomScalePageLayoutView="70" workbookViewId="0">
      <selection activeCell="AB44" sqref="AB44"/>
    </sheetView>
  </sheetViews>
  <sheetFormatPr baseColWidth="10" defaultColWidth="11.42578125" defaultRowHeight="12.75" x14ac:dyDescent="0.2"/>
  <cols>
    <col min="1" max="1" width="8.42578125" style="1" hidden="1" customWidth="1"/>
    <col min="2" max="2" width="5.42578125" style="1" customWidth="1"/>
    <col min="3" max="3" width="12.28515625" style="1" customWidth="1"/>
    <col min="4" max="4" width="2.85546875" style="1" customWidth="1"/>
    <col min="5" max="5" width="10.5703125" style="1" customWidth="1"/>
    <col min="6" max="6" width="28.5703125" style="1" customWidth="1"/>
    <col min="7" max="7" width="30.140625" style="1" customWidth="1"/>
    <col min="8" max="8" width="12.7109375" style="1" customWidth="1"/>
    <col min="9" max="10" width="19" style="1" customWidth="1"/>
    <col min="11" max="11" width="10" style="1" customWidth="1"/>
    <col min="12" max="12" width="4.7109375" style="1" bestFit="1" customWidth="1"/>
    <col min="13" max="13" width="4.7109375" style="1" customWidth="1"/>
    <col min="14" max="14" width="4.7109375" style="1" bestFit="1" customWidth="1"/>
    <col min="15" max="15" width="4.42578125" style="1" bestFit="1" customWidth="1"/>
    <col min="16" max="16" width="14.5703125" style="1" customWidth="1"/>
    <col min="17" max="17" width="7.85546875" style="1" hidden="1" customWidth="1"/>
    <col min="18" max="18" width="7.140625" style="1" hidden="1" customWidth="1"/>
    <col min="19" max="20" width="7" style="1" hidden="1" customWidth="1"/>
    <col min="21" max="21" width="14.28515625" style="1" hidden="1" customWidth="1"/>
    <col min="22" max="22" width="8.42578125" style="1" hidden="1" customWidth="1"/>
    <col min="23" max="23" width="7.5703125" style="1" hidden="1" customWidth="1"/>
    <col min="24" max="24" width="7.7109375" style="1" hidden="1" customWidth="1"/>
    <col min="25" max="25" width="7.42578125" style="1" hidden="1" customWidth="1"/>
    <col min="26" max="26" width="14.42578125" style="1" hidden="1" customWidth="1"/>
    <col min="27" max="27" width="12.28515625" style="1" customWidth="1"/>
    <col min="28" max="28" width="12.5703125" style="1" customWidth="1"/>
    <col min="29" max="29" width="15.140625" style="1" customWidth="1"/>
    <col min="30" max="30" width="71.28515625" style="1" customWidth="1"/>
    <col min="31" max="31" width="27.140625" style="1" hidden="1" customWidth="1"/>
    <col min="32" max="33" width="13.5703125" style="1" bestFit="1" customWidth="1"/>
    <col min="34" max="16384" width="11.42578125" style="1"/>
  </cols>
  <sheetData>
    <row r="1" spans="1:31" ht="32.25" customHeight="1" x14ac:dyDescent="0.2">
      <c r="B1" s="203" t="s">
        <v>99</v>
      </c>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5"/>
    </row>
    <row r="2" spans="1:31" s="48" customFormat="1" ht="16.5" customHeight="1" x14ac:dyDescent="0.2">
      <c r="A2" s="2"/>
      <c r="B2" s="206" t="s">
        <v>58</v>
      </c>
      <c r="C2" s="206"/>
      <c r="D2" s="206"/>
      <c r="E2" s="206"/>
      <c r="F2" s="206"/>
      <c r="G2" s="206"/>
      <c r="H2" s="206"/>
      <c r="I2" s="206"/>
      <c r="J2" s="206"/>
      <c r="K2" s="206"/>
      <c r="L2" s="206"/>
      <c r="M2" s="206"/>
      <c r="N2" s="206"/>
      <c r="O2" s="206"/>
      <c r="P2" s="206"/>
      <c r="Q2" s="206"/>
      <c r="R2" s="206"/>
      <c r="S2" s="206"/>
      <c r="T2" s="206"/>
      <c r="U2" s="206"/>
      <c r="V2" s="206"/>
      <c r="W2" s="206"/>
      <c r="X2" s="206"/>
      <c r="Y2" s="206"/>
      <c r="Z2" s="206"/>
      <c r="AA2" s="206"/>
      <c r="AB2" s="206"/>
      <c r="AC2" s="206"/>
      <c r="AD2" s="206"/>
      <c r="AE2" s="53"/>
    </row>
    <row r="3" spans="1:31" s="2" customFormat="1" ht="15" x14ac:dyDescent="0.2">
      <c r="B3" s="207" t="s">
        <v>55</v>
      </c>
      <c r="C3" s="207"/>
      <c r="D3" s="207"/>
      <c r="E3" s="210" t="s">
        <v>0</v>
      </c>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row>
    <row r="4" spans="1:31" s="2" customFormat="1" ht="15" x14ac:dyDescent="0.2">
      <c r="B4" s="208" t="s">
        <v>56</v>
      </c>
      <c r="C4" s="208"/>
      <c r="D4" s="208"/>
      <c r="E4" s="211" t="s">
        <v>1</v>
      </c>
      <c r="F4" s="211"/>
      <c r="G4" s="211"/>
      <c r="H4" s="211"/>
      <c r="I4" s="211"/>
      <c r="J4" s="211"/>
      <c r="K4" s="211"/>
      <c r="L4" s="211"/>
      <c r="M4" s="211"/>
      <c r="N4" s="211"/>
      <c r="O4" s="211"/>
      <c r="P4" s="211"/>
      <c r="Q4" s="211"/>
      <c r="R4" s="211"/>
      <c r="S4" s="211"/>
      <c r="T4" s="211"/>
      <c r="U4" s="211"/>
      <c r="V4" s="211"/>
      <c r="W4" s="211"/>
      <c r="X4" s="211"/>
      <c r="Y4" s="211"/>
      <c r="Z4" s="211"/>
      <c r="AA4" s="211"/>
      <c r="AB4" s="211"/>
      <c r="AC4" s="211"/>
      <c r="AD4" s="211"/>
    </row>
    <row r="5" spans="1:31" s="2" customFormat="1" ht="15.75" customHeight="1" x14ac:dyDescent="0.2">
      <c r="B5" s="209" t="s">
        <v>57</v>
      </c>
      <c r="C5" s="209"/>
      <c r="D5" s="209"/>
      <c r="E5" s="212" t="s">
        <v>35</v>
      </c>
      <c r="F5" s="213"/>
      <c r="G5" s="213"/>
      <c r="H5" s="213"/>
      <c r="I5" s="213"/>
      <c r="J5" s="213"/>
      <c r="K5" s="213"/>
      <c r="L5" s="213"/>
      <c r="M5" s="213"/>
      <c r="N5" s="213"/>
      <c r="O5" s="213"/>
      <c r="P5" s="213"/>
      <c r="Q5" s="213"/>
      <c r="R5" s="213"/>
      <c r="S5" s="213"/>
      <c r="T5" s="213"/>
      <c r="U5" s="213"/>
      <c r="V5" s="213"/>
      <c r="W5" s="213"/>
      <c r="X5" s="213"/>
      <c r="Y5" s="213"/>
      <c r="Z5" s="213"/>
      <c r="AA5" s="213"/>
      <c r="AB5" s="213"/>
      <c r="AC5" s="213"/>
      <c r="AD5" s="214"/>
    </row>
    <row r="6" spans="1:31" s="2" customFormat="1" ht="171" customHeight="1" x14ac:dyDescent="0.2">
      <c r="B6" s="191" t="s">
        <v>2</v>
      </c>
      <c r="C6" s="192"/>
      <c r="D6" s="193"/>
      <c r="E6" s="188" t="s">
        <v>100</v>
      </c>
      <c r="F6" s="189"/>
      <c r="G6" s="189"/>
      <c r="H6" s="189"/>
      <c r="I6" s="189"/>
      <c r="J6" s="189"/>
      <c r="K6" s="189"/>
      <c r="L6" s="189"/>
      <c r="M6" s="189"/>
      <c r="N6" s="189"/>
      <c r="O6" s="189"/>
      <c r="P6" s="189"/>
      <c r="Q6" s="189"/>
      <c r="R6" s="189"/>
      <c r="S6" s="189"/>
      <c r="T6" s="189"/>
      <c r="U6" s="189"/>
      <c r="V6" s="189"/>
      <c r="W6" s="189"/>
      <c r="X6" s="189"/>
      <c r="Y6" s="189"/>
      <c r="Z6" s="189"/>
      <c r="AA6" s="189"/>
      <c r="AB6" s="189"/>
      <c r="AC6" s="189"/>
      <c r="AD6" s="190"/>
    </row>
    <row r="7" spans="1:31" ht="21.75" customHeight="1" x14ac:dyDescent="0.2">
      <c r="B7" s="180" t="s">
        <v>21</v>
      </c>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row>
    <row r="8" spans="1:31" s="8" customFormat="1" ht="17.25" customHeight="1" x14ac:dyDescent="0.2">
      <c r="B8" s="158" t="s">
        <v>43</v>
      </c>
      <c r="C8" s="158"/>
      <c r="D8" s="158"/>
      <c r="E8" s="158"/>
      <c r="F8" s="181" t="s">
        <v>46</v>
      </c>
      <c r="G8" s="181"/>
      <c r="H8" s="181"/>
      <c r="I8" s="181"/>
      <c r="J8" s="181"/>
      <c r="K8" s="181"/>
      <c r="L8" s="181"/>
      <c r="M8" s="181"/>
      <c r="N8" s="181"/>
      <c r="O8" s="181"/>
      <c r="P8" s="181"/>
      <c r="Q8" s="181"/>
      <c r="R8" s="181"/>
      <c r="S8" s="181"/>
      <c r="T8" s="181"/>
      <c r="U8" s="181"/>
      <c r="V8" s="181"/>
      <c r="W8" s="181"/>
      <c r="X8" s="181"/>
      <c r="Y8" s="181"/>
      <c r="Z8" s="181"/>
      <c r="AA8" s="181"/>
      <c r="AB8" s="181"/>
      <c r="AC8" s="181"/>
      <c r="AD8" s="181"/>
    </row>
    <row r="9" spans="1:31" s="8" customFormat="1" ht="30.75" customHeight="1" x14ac:dyDescent="0.2">
      <c r="B9" s="158" t="s">
        <v>36</v>
      </c>
      <c r="C9" s="158"/>
      <c r="D9" s="158"/>
      <c r="E9" s="158"/>
      <c r="F9" s="197" t="s">
        <v>109</v>
      </c>
      <c r="G9" s="197"/>
      <c r="H9" s="197"/>
      <c r="I9" s="197"/>
      <c r="J9" s="197"/>
      <c r="K9" s="197"/>
      <c r="L9" s="197"/>
      <c r="M9" s="197"/>
      <c r="N9" s="197"/>
      <c r="O9" s="197"/>
      <c r="P9" s="197"/>
      <c r="Q9" s="197"/>
      <c r="R9" s="197"/>
      <c r="S9" s="197"/>
      <c r="T9" s="197"/>
      <c r="U9" s="197"/>
      <c r="V9" s="197"/>
      <c r="W9" s="197"/>
      <c r="X9" s="197"/>
      <c r="Y9" s="197"/>
      <c r="Z9" s="197"/>
      <c r="AA9" s="197"/>
      <c r="AB9" s="197"/>
      <c r="AC9" s="197"/>
      <c r="AD9" s="197"/>
    </row>
    <row r="10" spans="1:31" s="8" customFormat="1" ht="15" customHeight="1" x14ac:dyDescent="0.2">
      <c r="B10" s="158" t="s">
        <v>59</v>
      </c>
      <c r="C10" s="158"/>
      <c r="D10" s="158"/>
      <c r="E10" s="158"/>
      <c r="F10" s="159" t="s">
        <v>110</v>
      </c>
      <c r="G10" s="160"/>
      <c r="H10" s="160"/>
      <c r="I10" s="160"/>
      <c r="J10" s="160"/>
      <c r="K10" s="160"/>
      <c r="L10" s="160"/>
      <c r="M10" s="160"/>
      <c r="N10" s="160"/>
      <c r="O10" s="160"/>
      <c r="P10" s="160"/>
      <c r="Q10" s="160"/>
      <c r="R10" s="160"/>
      <c r="S10" s="160"/>
      <c r="T10" s="160"/>
      <c r="U10" s="160"/>
      <c r="V10" s="160"/>
      <c r="W10" s="160"/>
      <c r="X10" s="160"/>
      <c r="Y10" s="160"/>
      <c r="Z10" s="160"/>
      <c r="AA10" s="160"/>
      <c r="AB10" s="160"/>
      <c r="AC10" s="160"/>
      <c r="AD10" s="161"/>
    </row>
    <row r="11" spans="1:31" s="8" customFormat="1" ht="21" customHeight="1" x14ac:dyDescent="0.2">
      <c r="B11" s="169" t="s">
        <v>47</v>
      </c>
      <c r="C11" s="170"/>
      <c r="D11" s="170"/>
      <c r="E11" s="170"/>
      <c r="F11" s="170"/>
      <c r="G11" s="170"/>
      <c r="H11" s="170"/>
      <c r="I11" s="170"/>
      <c r="J11" s="170"/>
      <c r="K11" s="170"/>
      <c r="L11" s="170"/>
      <c r="M11" s="170"/>
      <c r="N11" s="170"/>
      <c r="O11" s="170"/>
      <c r="P11" s="170"/>
      <c r="Q11" s="170"/>
      <c r="R11" s="170"/>
      <c r="S11" s="170"/>
      <c r="T11" s="170"/>
      <c r="U11" s="170"/>
      <c r="V11" s="170"/>
      <c r="W11" s="170"/>
      <c r="X11" s="170"/>
      <c r="Y11" s="170"/>
      <c r="Z11" s="170"/>
      <c r="AA11" s="170"/>
      <c r="AB11" s="170"/>
      <c r="AC11" s="170"/>
      <c r="AD11" s="88"/>
    </row>
    <row r="12" spans="1:31" s="8" customFormat="1" ht="32.25" customHeight="1" x14ac:dyDescent="0.2">
      <c r="B12" s="162" t="s">
        <v>44</v>
      </c>
      <c r="C12" s="162"/>
      <c r="D12" s="162"/>
      <c r="E12" s="162"/>
      <c r="F12" s="182" t="s">
        <v>75</v>
      </c>
      <c r="G12" s="183"/>
      <c r="H12" s="183"/>
      <c r="I12" s="183"/>
      <c r="J12" s="183"/>
      <c r="K12" s="183"/>
      <c r="L12" s="183"/>
      <c r="M12" s="183"/>
      <c r="N12" s="183"/>
      <c r="O12" s="183"/>
      <c r="P12" s="183"/>
      <c r="Q12" s="183"/>
      <c r="R12" s="183"/>
      <c r="S12" s="183"/>
      <c r="T12" s="183"/>
      <c r="U12" s="183"/>
      <c r="V12" s="183"/>
      <c r="W12" s="183"/>
      <c r="X12" s="183"/>
      <c r="Y12" s="183"/>
      <c r="Z12" s="183"/>
      <c r="AA12" s="183"/>
      <c r="AB12" s="183"/>
      <c r="AC12" s="183"/>
      <c r="AD12" s="184"/>
    </row>
    <row r="13" spans="1:31" s="8" customFormat="1" ht="17.25" customHeight="1" x14ac:dyDescent="0.2">
      <c r="B13" s="162" t="s">
        <v>45</v>
      </c>
      <c r="C13" s="162"/>
      <c r="D13" s="162"/>
      <c r="E13" s="162"/>
      <c r="F13" s="185" t="s">
        <v>87</v>
      </c>
      <c r="G13" s="186"/>
      <c r="H13" s="186"/>
      <c r="I13" s="186"/>
      <c r="J13" s="186"/>
      <c r="K13" s="186"/>
      <c r="L13" s="186"/>
      <c r="M13" s="186"/>
      <c r="N13" s="186"/>
      <c r="O13" s="186"/>
      <c r="P13" s="186"/>
      <c r="Q13" s="186"/>
      <c r="R13" s="186"/>
      <c r="S13" s="186"/>
      <c r="T13" s="186"/>
      <c r="U13" s="186"/>
      <c r="V13" s="186"/>
      <c r="W13" s="186"/>
      <c r="X13" s="186"/>
      <c r="Y13" s="186"/>
      <c r="Z13" s="186"/>
      <c r="AA13" s="186"/>
      <c r="AB13" s="186"/>
      <c r="AC13" s="186"/>
      <c r="AD13" s="187"/>
    </row>
    <row r="14" spans="1:31" s="8" customFormat="1" ht="19.5" customHeight="1" x14ac:dyDescent="0.25">
      <c r="B14" s="176" t="s">
        <v>59</v>
      </c>
      <c r="C14" s="176"/>
      <c r="D14" s="176"/>
      <c r="E14" s="176"/>
      <c r="F14" s="177" t="s">
        <v>110</v>
      </c>
      <c r="G14" s="178"/>
      <c r="H14" s="178"/>
      <c r="I14" s="178"/>
      <c r="J14" s="178"/>
      <c r="K14" s="178"/>
      <c r="L14" s="178"/>
      <c r="M14" s="178"/>
      <c r="N14" s="178"/>
      <c r="O14" s="178"/>
      <c r="P14" s="178"/>
      <c r="Q14" s="178"/>
      <c r="R14" s="178"/>
      <c r="S14" s="178"/>
      <c r="T14" s="178"/>
      <c r="U14" s="178"/>
      <c r="V14" s="178"/>
      <c r="W14" s="178"/>
      <c r="X14" s="178"/>
      <c r="Y14" s="178"/>
      <c r="Z14" s="178"/>
      <c r="AA14" s="178"/>
      <c r="AB14" s="178"/>
      <c r="AC14" s="178"/>
      <c r="AD14" s="179"/>
    </row>
    <row r="15" spans="1:31" ht="21" customHeight="1" x14ac:dyDescent="0.2">
      <c r="B15" s="75"/>
      <c r="C15" s="171" t="s">
        <v>97</v>
      </c>
      <c r="D15" s="172"/>
      <c r="E15" s="172"/>
      <c r="F15" s="172"/>
      <c r="G15" s="172"/>
      <c r="H15" s="172"/>
      <c r="I15" s="172"/>
      <c r="J15" s="172"/>
      <c r="K15" s="172"/>
      <c r="L15" s="172"/>
      <c r="M15" s="172"/>
      <c r="N15" s="172"/>
      <c r="O15" s="172"/>
      <c r="P15" s="172"/>
      <c r="Q15" s="172"/>
      <c r="R15" s="172"/>
      <c r="S15" s="172"/>
      <c r="T15" s="172"/>
      <c r="U15" s="172"/>
      <c r="V15" s="172"/>
      <c r="W15" s="172"/>
      <c r="X15" s="172"/>
      <c r="Y15" s="172"/>
      <c r="Z15" s="172"/>
      <c r="AA15" s="172"/>
      <c r="AB15" s="172"/>
      <c r="AC15" s="172"/>
      <c r="AD15" s="173"/>
    </row>
    <row r="16" spans="1:31" ht="61.5" customHeight="1" x14ac:dyDescent="0.2">
      <c r="B16" s="78" t="s">
        <v>54</v>
      </c>
      <c r="C16" s="163" t="s">
        <v>37</v>
      </c>
      <c r="D16" s="164"/>
      <c r="E16" s="165"/>
      <c r="F16" s="79" t="s">
        <v>38</v>
      </c>
      <c r="G16" s="80" t="s">
        <v>4</v>
      </c>
      <c r="H16" s="81" t="s">
        <v>3</v>
      </c>
      <c r="I16" s="82" t="s">
        <v>39</v>
      </c>
      <c r="J16" s="82" t="s">
        <v>116</v>
      </c>
      <c r="K16" s="82" t="s">
        <v>60</v>
      </c>
      <c r="L16" s="129" t="s">
        <v>5</v>
      </c>
      <c r="M16" s="5" t="s">
        <v>111</v>
      </c>
      <c r="N16" s="144" t="s">
        <v>6</v>
      </c>
      <c r="O16" s="5" t="s">
        <v>7</v>
      </c>
      <c r="P16" s="37" t="s">
        <v>62</v>
      </c>
      <c r="Q16" s="6" t="s">
        <v>8</v>
      </c>
      <c r="R16" s="6" t="s">
        <v>9</v>
      </c>
      <c r="S16" s="6" t="s">
        <v>10</v>
      </c>
      <c r="T16" s="6" t="s">
        <v>11</v>
      </c>
      <c r="U16" s="37" t="s">
        <v>63</v>
      </c>
      <c r="V16" s="6" t="s">
        <v>12</v>
      </c>
      <c r="W16" s="6" t="s">
        <v>13</v>
      </c>
      <c r="X16" s="6" t="s">
        <v>14</v>
      </c>
      <c r="Y16" s="6" t="s">
        <v>15</v>
      </c>
      <c r="Z16" s="37" t="s">
        <v>64</v>
      </c>
      <c r="AA16" s="76" t="s">
        <v>40</v>
      </c>
      <c r="AB16" s="76" t="s">
        <v>41</v>
      </c>
      <c r="AC16" s="77" t="s">
        <v>98</v>
      </c>
      <c r="AD16" s="76" t="s">
        <v>42</v>
      </c>
    </row>
    <row r="17" spans="2:31" ht="15.75" x14ac:dyDescent="0.2">
      <c r="B17" s="194" t="s">
        <v>16</v>
      </c>
      <c r="C17" s="195"/>
      <c r="D17" s="195"/>
      <c r="E17" s="195"/>
      <c r="F17" s="195"/>
      <c r="G17" s="195"/>
      <c r="H17" s="196"/>
      <c r="I17" s="49">
        <f>SUM(I18+I44+I53+I66)</f>
        <v>3972</v>
      </c>
      <c r="J17" s="49"/>
      <c r="K17" s="49">
        <f>SUM(K18+K44+K53+K66)</f>
        <v>3880</v>
      </c>
      <c r="L17" s="49">
        <f>+L18+L44+L53+L66</f>
        <v>375</v>
      </c>
      <c r="M17" s="49">
        <f>+M18+M44+M53+M66</f>
        <v>310</v>
      </c>
      <c r="N17" s="145">
        <f>+N18+N44+N53+N66</f>
        <v>318</v>
      </c>
      <c r="O17" s="49">
        <f>+O18+O44+O53+O66</f>
        <v>0</v>
      </c>
      <c r="P17" s="49">
        <f t="shared" ref="P17:Y17" si="0">SUM(P18+P44+P53+P66)</f>
        <v>1003</v>
      </c>
      <c r="Q17" s="49">
        <f t="shared" si="0"/>
        <v>0</v>
      </c>
      <c r="R17" s="49">
        <f t="shared" si="0"/>
        <v>0</v>
      </c>
      <c r="S17" s="49">
        <f t="shared" si="0"/>
        <v>0</v>
      </c>
      <c r="T17" s="49">
        <f t="shared" si="0"/>
        <v>0</v>
      </c>
      <c r="U17" s="49">
        <f t="shared" si="0"/>
        <v>0</v>
      </c>
      <c r="V17" s="49">
        <f t="shared" si="0"/>
        <v>0</v>
      </c>
      <c r="W17" s="49">
        <f t="shared" si="0"/>
        <v>0</v>
      </c>
      <c r="X17" s="49">
        <f t="shared" si="0"/>
        <v>0</v>
      </c>
      <c r="Y17" s="49">
        <f t="shared" si="0"/>
        <v>0</v>
      </c>
      <c r="Z17" s="49">
        <f>+Z18+Z53+Z66</f>
        <v>0</v>
      </c>
      <c r="AA17" s="49">
        <f>SUM(AA18+AA44+AA53+AA66)</f>
        <v>950</v>
      </c>
      <c r="AB17" s="97">
        <f>SUM(AA17/K17)</f>
        <v>0.24484536082474226</v>
      </c>
      <c r="AC17" s="96">
        <f>+AC18+AC53+AC66</f>
        <v>51022465</v>
      </c>
      <c r="AD17" s="121" t="s">
        <v>95</v>
      </c>
    </row>
    <row r="18" spans="2:31" ht="54" customHeight="1" x14ac:dyDescent="0.2">
      <c r="B18" s="33">
        <v>1</v>
      </c>
      <c r="C18" s="155" t="s">
        <v>77</v>
      </c>
      <c r="D18" s="155"/>
      <c r="E18" s="155"/>
      <c r="F18" s="66"/>
      <c r="G18" s="66"/>
      <c r="H18" s="66" t="s">
        <v>18</v>
      </c>
      <c r="I18" s="66">
        <f>SUM(I19+I36+I47)</f>
        <v>295</v>
      </c>
      <c r="J18" s="123">
        <f t="shared" ref="J18:P18" si="1">SUM(J19+J36+J47)</f>
        <v>-58</v>
      </c>
      <c r="K18" s="123">
        <f t="shared" si="1"/>
        <v>237</v>
      </c>
      <c r="L18" s="130">
        <f>+L19+L36+L47</f>
        <v>2</v>
      </c>
      <c r="M18" s="124">
        <f t="shared" ref="M18:O18" si="2">+M19+M36+M47</f>
        <v>4</v>
      </c>
      <c r="N18" s="146">
        <f t="shared" si="2"/>
        <v>47</v>
      </c>
      <c r="O18" s="124">
        <f t="shared" si="2"/>
        <v>0</v>
      </c>
      <c r="P18" s="12">
        <f t="shared" si="1"/>
        <v>53</v>
      </c>
      <c r="Q18" s="105"/>
      <c r="R18" s="109"/>
      <c r="S18" s="110"/>
      <c r="T18" s="111"/>
      <c r="U18" s="12">
        <f>SUM(Q18:T18)</f>
        <v>0</v>
      </c>
      <c r="V18" s="112"/>
      <c r="W18" s="115"/>
      <c r="X18" s="117"/>
      <c r="Y18" s="119"/>
      <c r="Z18" s="12">
        <f>SUM(V18:Y18)</f>
        <v>0</v>
      </c>
      <c r="AA18" s="12">
        <v>0</v>
      </c>
      <c r="AB18" s="40">
        <f t="shared" ref="AB18:AB26" si="3">SUM(AA18/K18)</f>
        <v>0</v>
      </c>
      <c r="AC18" s="7">
        <v>20869843</v>
      </c>
      <c r="AD18" s="120" t="s">
        <v>104</v>
      </c>
      <c r="AE18" s="54">
        <f>SUM(AE19+AE36+AE47)</f>
        <v>57</v>
      </c>
    </row>
    <row r="19" spans="2:31" ht="51.75" customHeight="1" x14ac:dyDescent="0.2">
      <c r="B19" s="38"/>
      <c r="C19" s="34"/>
      <c r="D19" s="42"/>
      <c r="E19" s="35"/>
      <c r="F19" s="18" t="s">
        <v>114</v>
      </c>
      <c r="G19" s="23"/>
      <c r="H19" s="32" t="s">
        <v>18</v>
      </c>
      <c r="I19" s="70">
        <v>67</v>
      </c>
      <c r="J19" s="70">
        <f>+J20+J29</f>
        <v>-18</v>
      </c>
      <c r="K19" s="70">
        <f>+K20+K29</f>
        <v>49</v>
      </c>
      <c r="L19" s="131">
        <f>+L20+L29</f>
        <v>2</v>
      </c>
      <c r="M19" s="19">
        <f t="shared" ref="M19:O19" si="4">+M20+M29</f>
        <v>4</v>
      </c>
      <c r="N19" s="147">
        <f t="shared" si="4"/>
        <v>4</v>
      </c>
      <c r="O19" s="19">
        <f t="shared" si="4"/>
        <v>0</v>
      </c>
      <c r="P19" s="12">
        <f t="shared" ref="P19:P26" si="5">SUM(L19:O19)</f>
        <v>10</v>
      </c>
      <c r="Q19" s="12"/>
      <c r="R19" s="12"/>
      <c r="S19" s="10"/>
      <c r="T19" s="10"/>
      <c r="U19" s="12">
        <f t="shared" ref="U19:U26" si="6">SUM(Q19:T19)</f>
        <v>0</v>
      </c>
      <c r="V19" s="12"/>
      <c r="W19" s="12"/>
      <c r="X19" s="12"/>
      <c r="Y19" s="10"/>
      <c r="Z19" s="12">
        <f t="shared" ref="Z19:Z27" si="7">SUM(V19:Y19)</f>
        <v>0</v>
      </c>
      <c r="AA19" s="12">
        <f t="shared" ref="AA19:AA25" si="8">SUM(P19+U19+Z19)</f>
        <v>10</v>
      </c>
      <c r="AB19" s="40">
        <f t="shared" si="3"/>
        <v>0.20408163265306123</v>
      </c>
      <c r="AC19" s="30"/>
      <c r="AD19" s="17"/>
      <c r="AE19" s="54">
        <f>8+7+6+3</f>
        <v>24</v>
      </c>
    </row>
    <row r="20" spans="2:31" ht="15.75" customHeight="1" x14ac:dyDescent="0.2">
      <c r="B20" s="39"/>
      <c r="C20" s="156"/>
      <c r="D20" s="156"/>
      <c r="E20" s="156"/>
      <c r="F20" s="4"/>
      <c r="G20" s="28" t="s">
        <v>65</v>
      </c>
      <c r="H20" s="24"/>
      <c r="I20" s="22">
        <f>SUM(I26:I27)</f>
        <v>20</v>
      </c>
      <c r="J20" s="19">
        <f>+J26+J27</f>
        <v>-5</v>
      </c>
      <c r="K20" s="19">
        <f>+K26+K27</f>
        <v>15</v>
      </c>
      <c r="L20" s="132">
        <f>+SUM(L26:L27)</f>
        <v>1</v>
      </c>
      <c r="M20" s="10">
        <f t="shared" ref="M20:O20" si="9">+SUM(M26:M27)</f>
        <v>1</v>
      </c>
      <c r="N20" s="148">
        <f t="shared" si="9"/>
        <v>1</v>
      </c>
      <c r="O20" s="10">
        <f t="shared" si="9"/>
        <v>0</v>
      </c>
      <c r="P20" s="12">
        <f t="shared" si="5"/>
        <v>3</v>
      </c>
      <c r="Q20" s="10"/>
      <c r="R20" s="10"/>
      <c r="S20" s="10"/>
      <c r="T20" s="10"/>
      <c r="U20" s="12">
        <f t="shared" si="6"/>
        <v>0</v>
      </c>
      <c r="V20" s="10"/>
      <c r="W20" s="100"/>
      <c r="X20" s="100"/>
      <c r="Y20" s="100"/>
      <c r="Z20" s="12">
        <f t="shared" si="7"/>
        <v>0</v>
      </c>
      <c r="AA20" s="12">
        <v>0</v>
      </c>
      <c r="AB20" s="40">
        <f t="shared" si="3"/>
        <v>0</v>
      </c>
      <c r="AC20" s="47"/>
      <c r="AD20" s="17"/>
    </row>
    <row r="21" spans="2:31" ht="27" hidden="1" customHeight="1" x14ac:dyDescent="0.2">
      <c r="B21" s="39"/>
      <c r="C21" s="156"/>
      <c r="D21" s="156"/>
      <c r="E21" s="156"/>
      <c r="F21" s="29"/>
      <c r="G21" s="13" t="s">
        <v>22</v>
      </c>
      <c r="H21" s="24" t="s">
        <v>17</v>
      </c>
      <c r="I21" s="23">
        <v>4</v>
      </c>
      <c r="J21" s="23"/>
      <c r="K21" s="23">
        <v>0</v>
      </c>
      <c r="L21" s="133"/>
      <c r="M21" s="14"/>
      <c r="N21" s="125"/>
      <c r="O21" s="14"/>
      <c r="P21" s="11">
        <f t="shared" si="5"/>
        <v>0</v>
      </c>
      <c r="Q21" s="14"/>
      <c r="R21" s="14"/>
      <c r="S21" s="14"/>
      <c r="T21" s="14"/>
      <c r="U21" s="11">
        <f t="shared" si="6"/>
        <v>0</v>
      </c>
      <c r="V21" s="14"/>
      <c r="W21" s="100"/>
      <c r="X21" s="100"/>
      <c r="Y21" s="100"/>
      <c r="Z21" s="11">
        <f t="shared" si="7"/>
        <v>0</v>
      </c>
      <c r="AA21" s="11">
        <f t="shared" si="8"/>
        <v>0</v>
      </c>
      <c r="AB21" s="62" t="e">
        <f t="shared" si="3"/>
        <v>#DIV/0!</v>
      </c>
      <c r="AC21" s="17"/>
      <c r="AD21" s="17"/>
    </row>
    <row r="22" spans="2:31" ht="52.5" hidden="1" customHeight="1" x14ac:dyDescent="0.2">
      <c r="B22" s="4"/>
      <c r="C22" s="156"/>
      <c r="D22" s="156"/>
      <c r="E22" s="156"/>
      <c r="F22" s="29"/>
      <c r="G22" s="13" t="s">
        <v>23</v>
      </c>
      <c r="H22" s="24" t="s">
        <v>17</v>
      </c>
      <c r="I22" s="23">
        <v>3</v>
      </c>
      <c r="J22" s="23"/>
      <c r="K22" s="23">
        <v>0</v>
      </c>
      <c r="L22" s="133"/>
      <c r="M22" s="14"/>
      <c r="N22" s="125"/>
      <c r="O22" s="14"/>
      <c r="P22" s="11">
        <f t="shared" si="5"/>
        <v>0</v>
      </c>
      <c r="Q22" s="14"/>
      <c r="R22" s="14"/>
      <c r="S22" s="14"/>
      <c r="T22" s="14"/>
      <c r="U22" s="11">
        <f t="shared" si="6"/>
        <v>0</v>
      </c>
      <c r="V22" s="14"/>
      <c r="W22" s="100"/>
      <c r="X22" s="100"/>
      <c r="Y22" s="100"/>
      <c r="Z22" s="11">
        <f t="shared" si="7"/>
        <v>0</v>
      </c>
      <c r="AA22" s="11">
        <f t="shared" si="8"/>
        <v>0</v>
      </c>
      <c r="AB22" s="62" t="e">
        <f t="shared" si="3"/>
        <v>#DIV/0!</v>
      </c>
      <c r="AC22" s="17"/>
      <c r="AD22" s="17"/>
    </row>
    <row r="23" spans="2:31" ht="25.5" hidden="1" customHeight="1" x14ac:dyDescent="0.2">
      <c r="B23" s="4"/>
      <c r="C23" s="156"/>
      <c r="D23" s="156"/>
      <c r="E23" s="156"/>
      <c r="F23" s="29"/>
      <c r="G23" s="13" t="s">
        <v>24</v>
      </c>
      <c r="H23" s="24" t="s">
        <v>17</v>
      </c>
      <c r="I23" s="23">
        <v>3</v>
      </c>
      <c r="J23" s="23"/>
      <c r="K23" s="23">
        <v>0</v>
      </c>
      <c r="L23" s="133"/>
      <c r="M23" s="14"/>
      <c r="N23" s="125"/>
      <c r="O23" s="14"/>
      <c r="P23" s="11">
        <f t="shared" si="5"/>
        <v>0</v>
      </c>
      <c r="Q23" s="14"/>
      <c r="R23" s="14"/>
      <c r="S23" s="14"/>
      <c r="T23" s="14"/>
      <c r="U23" s="11">
        <f t="shared" si="6"/>
        <v>0</v>
      </c>
      <c r="V23" s="14"/>
      <c r="W23" s="100"/>
      <c r="X23" s="100"/>
      <c r="Y23" s="100"/>
      <c r="Z23" s="11">
        <f t="shared" si="7"/>
        <v>0</v>
      </c>
      <c r="AA23" s="11">
        <f t="shared" si="8"/>
        <v>0</v>
      </c>
      <c r="AB23" s="62" t="e">
        <f t="shared" si="3"/>
        <v>#DIV/0!</v>
      </c>
      <c r="AC23" s="17"/>
      <c r="AD23" s="17"/>
    </row>
    <row r="24" spans="2:31" ht="25.5" hidden="1" customHeight="1" x14ac:dyDescent="0.2">
      <c r="B24" s="4"/>
      <c r="C24" s="156"/>
      <c r="D24" s="156"/>
      <c r="E24" s="156"/>
      <c r="F24" s="29"/>
      <c r="G24" s="13" t="s">
        <v>25</v>
      </c>
      <c r="H24" s="24" t="s">
        <v>17</v>
      </c>
      <c r="I24" s="23">
        <v>2</v>
      </c>
      <c r="J24" s="23"/>
      <c r="K24" s="23">
        <v>0</v>
      </c>
      <c r="L24" s="133"/>
      <c r="M24" s="14"/>
      <c r="N24" s="125"/>
      <c r="O24" s="14"/>
      <c r="P24" s="11">
        <f t="shared" si="5"/>
        <v>0</v>
      </c>
      <c r="Q24" s="14"/>
      <c r="R24" s="14"/>
      <c r="S24" s="14"/>
      <c r="T24" s="14"/>
      <c r="U24" s="11">
        <f t="shared" si="6"/>
        <v>0</v>
      </c>
      <c r="V24" s="14"/>
      <c r="W24" s="100"/>
      <c r="X24" s="100"/>
      <c r="Y24" s="100"/>
      <c r="Z24" s="11">
        <f t="shared" si="7"/>
        <v>0</v>
      </c>
      <c r="AA24" s="11">
        <f t="shared" si="8"/>
        <v>0</v>
      </c>
      <c r="AB24" s="62" t="e">
        <f t="shared" si="3"/>
        <v>#DIV/0!</v>
      </c>
      <c r="AC24" s="17"/>
      <c r="AD24" s="17"/>
    </row>
    <row r="25" spans="2:31" ht="25.5" hidden="1" customHeight="1" x14ac:dyDescent="0.2">
      <c r="B25" s="4"/>
      <c r="C25" s="156"/>
      <c r="D25" s="156"/>
      <c r="E25" s="156"/>
      <c r="F25" s="29"/>
      <c r="G25" s="13" t="s">
        <v>26</v>
      </c>
      <c r="H25" s="24" t="s">
        <v>18</v>
      </c>
      <c r="I25" s="23">
        <v>2</v>
      </c>
      <c r="J25" s="23"/>
      <c r="K25" s="23">
        <v>0</v>
      </c>
      <c r="L25" s="133"/>
      <c r="M25" s="14"/>
      <c r="N25" s="125"/>
      <c r="O25" s="14"/>
      <c r="P25" s="11">
        <f t="shared" si="5"/>
        <v>0</v>
      </c>
      <c r="Q25" s="14"/>
      <c r="R25" s="14"/>
      <c r="S25" s="14"/>
      <c r="T25" s="14"/>
      <c r="U25" s="11">
        <f t="shared" si="6"/>
        <v>0</v>
      </c>
      <c r="V25" s="14"/>
      <c r="W25" s="100"/>
      <c r="X25" s="100"/>
      <c r="Y25" s="100"/>
      <c r="Z25" s="11">
        <f t="shared" si="7"/>
        <v>0</v>
      </c>
      <c r="AA25" s="11">
        <f t="shared" si="8"/>
        <v>0</v>
      </c>
      <c r="AB25" s="62" t="e">
        <f t="shared" si="3"/>
        <v>#DIV/0!</v>
      </c>
      <c r="AC25" s="17"/>
      <c r="AD25" s="17"/>
    </row>
    <row r="26" spans="2:31" ht="77.25" customHeight="1" x14ac:dyDescent="0.2">
      <c r="B26" s="4"/>
      <c r="C26" s="156"/>
      <c r="D26" s="156"/>
      <c r="E26" s="156"/>
      <c r="F26" s="29"/>
      <c r="G26" s="58" t="s">
        <v>66</v>
      </c>
      <c r="H26" s="24" t="s">
        <v>18</v>
      </c>
      <c r="I26" s="59">
        <v>12</v>
      </c>
      <c r="J26" s="59">
        <v>-3</v>
      </c>
      <c r="K26" s="41">
        <f>+I26+J26</f>
        <v>9</v>
      </c>
      <c r="L26" s="133">
        <v>1</v>
      </c>
      <c r="M26" s="14">
        <v>0</v>
      </c>
      <c r="N26" s="125">
        <v>1</v>
      </c>
      <c r="O26" s="100"/>
      <c r="P26" s="11">
        <f t="shared" si="5"/>
        <v>2</v>
      </c>
      <c r="Q26" s="14"/>
      <c r="R26" s="14"/>
      <c r="S26" s="14"/>
      <c r="T26" s="100"/>
      <c r="U26" s="11">
        <f t="shared" si="6"/>
        <v>0</v>
      </c>
      <c r="V26" s="14"/>
      <c r="W26" s="100"/>
      <c r="X26" s="100"/>
      <c r="Y26" s="100"/>
      <c r="Z26" s="11">
        <f t="shared" si="7"/>
        <v>0</v>
      </c>
      <c r="AA26" s="11">
        <f>SUM(P26+U26+Z26)</f>
        <v>2</v>
      </c>
      <c r="AB26" s="62">
        <f t="shared" si="3"/>
        <v>0.22222222222222221</v>
      </c>
      <c r="AC26" s="116"/>
      <c r="AD26" s="43" t="s">
        <v>122</v>
      </c>
    </row>
    <row r="27" spans="2:31" ht="40.5" customHeight="1" x14ac:dyDescent="0.2">
      <c r="B27" s="91"/>
      <c r="C27" s="157"/>
      <c r="D27" s="157"/>
      <c r="E27" s="157"/>
      <c r="F27" s="92"/>
      <c r="G27" s="58" t="s">
        <v>67</v>
      </c>
      <c r="H27" s="27" t="s">
        <v>18</v>
      </c>
      <c r="I27" s="74">
        <v>8</v>
      </c>
      <c r="J27" s="74">
        <v>-2</v>
      </c>
      <c r="K27" s="41">
        <f>+I27+J27</f>
        <v>6</v>
      </c>
      <c r="L27" s="134">
        <v>0</v>
      </c>
      <c r="M27" s="14">
        <v>1</v>
      </c>
      <c r="N27" s="149" t="s">
        <v>117</v>
      </c>
      <c r="O27" s="14"/>
      <c r="P27" s="93">
        <f>SUM(L27:O27)</f>
        <v>1</v>
      </c>
      <c r="Q27" s="14"/>
      <c r="R27" s="100"/>
      <c r="S27" s="100"/>
      <c r="T27" s="14"/>
      <c r="U27" s="93">
        <f>SUM(Q27:T27)</f>
        <v>0</v>
      </c>
      <c r="V27" s="100"/>
      <c r="W27" s="100"/>
      <c r="X27" s="100"/>
      <c r="Y27" s="100"/>
      <c r="Z27" s="93">
        <f t="shared" si="7"/>
        <v>0</v>
      </c>
      <c r="AA27" s="93">
        <f>SUM(P27+U27+Z27)</f>
        <v>1</v>
      </c>
      <c r="AB27" s="62">
        <f>SUM(AA27/K27)</f>
        <v>0.16666666666666666</v>
      </c>
      <c r="AC27" s="113"/>
      <c r="AD27" s="43" t="s">
        <v>115</v>
      </c>
    </row>
    <row r="28" spans="2:31" ht="11.25" customHeight="1" x14ac:dyDescent="0.2">
      <c r="B28" s="198"/>
      <c r="C28" s="199"/>
      <c r="D28" s="199"/>
      <c r="E28" s="199"/>
      <c r="F28" s="199"/>
      <c r="G28" s="199"/>
      <c r="H28" s="199"/>
      <c r="I28" s="199"/>
      <c r="J28" s="199"/>
      <c r="K28" s="199"/>
      <c r="L28" s="199"/>
      <c r="M28" s="199"/>
      <c r="N28" s="199"/>
      <c r="O28" s="199"/>
      <c r="P28" s="199"/>
      <c r="Q28" s="199"/>
      <c r="R28" s="199"/>
      <c r="S28" s="199"/>
      <c r="T28" s="199"/>
      <c r="U28" s="199"/>
      <c r="V28" s="199"/>
      <c r="W28" s="199"/>
      <c r="X28" s="199"/>
      <c r="Y28" s="199"/>
      <c r="Z28" s="199"/>
      <c r="AA28" s="199"/>
      <c r="AB28" s="199"/>
      <c r="AC28" s="199"/>
      <c r="AD28" s="94"/>
    </row>
    <row r="29" spans="2:31" ht="27.75" customHeight="1" x14ac:dyDescent="0.2">
      <c r="B29" s="4"/>
      <c r="C29" s="156"/>
      <c r="D29" s="156"/>
      <c r="E29" s="156"/>
      <c r="F29" s="36"/>
      <c r="G29" s="28" t="s">
        <v>27</v>
      </c>
      <c r="H29" s="28"/>
      <c r="I29" s="65">
        <v>47</v>
      </c>
      <c r="J29" s="123">
        <f>+J30+J31+J32</f>
        <v>-13</v>
      </c>
      <c r="K29" s="123">
        <f>+K30+K31+K32</f>
        <v>34</v>
      </c>
      <c r="L29" s="132">
        <f>+SUM(L30:L32)</f>
        <v>1</v>
      </c>
      <c r="M29" s="10">
        <f t="shared" ref="M29:O29" si="10">+SUM(M30:M32)</f>
        <v>3</v>
      </c>
      <c r="N29" s="148">
        <f t="shared" si="10"/>
        <v>3</v>
      </c>
      <c r="O29" s="10">
        <f t="shared" si="10"/>
        <v>0</v>
      </c>
      <c r="P29" s="12">
        <f>SUM(L29:O29)</f>
        <v>7</v>
      </c>
      <c r="Q29" s="26"/>
      <c r="R29" s="26"/>
      <c r="S29" s="26"/>
      <c r="T29" s="26"/>
      <c r="U29" s="12">
        <f>SUM(Q29:T29)</f>
        <v>0</v>
      </c>
      <c r="V29" s="10"/>
      <c r="W29" s="10"/>
      <c r="X29" s="10"/>
      <c r="Y29" s="10"/>
      <c r="Z29" s="12">
        <f>SUM(V29:Y29)</f>
        <v>0</v>
      </c>
      <c r="AA29" s="12">
        <f>SUM(P29+U29+Z29)</f>
        <v>7</v>
      </c>
      <c r="AB29" s="40">
        <f>SUM(AA29/K29)</f>
        <v>0.20588235294117646</v>
      </c>
      <c r="AC29" s="17"/>
      <c r="AD29" s="43"/>
    </row>
    <row r="30" spans="2:31" ht="118.5" customHeight="1" x14ac:dyDescent="0.2">
      <c r="B30" s="4"/>
      <c r="C30" s="156"/>
      <c r="D30" s="156"/>
      <c r="E30" s="156"/>
      <c r="F30" s="36"/>
      <c r="G30" s="58" t="s">
        <v>105</v>
      </c>
      <c r="H30" s="14" t="s">
        <v>17</v>
      </c>
      <c r="I30" s="59">
        <v>30</v>
      </c>
      <c r="J30" s="59">
        <v>-10</v>
      </c>
      <c r="K30" s="59">
        <f>+I30+J30</f>
        <v>20</v>
      </c>
      <c r="L30" s="133">
        <v>1</v>
      </c>
      <c r="M30" s="14">
        <v>1</v>
      </c>
      <c r="N30" s="125">
        <v>2</v>
      </c>
      <c r="O30" s="14"/>
      <c r="P30" s="11">
        <f>SUM(L30:O30)</f>
        <v>4</v>
      </c>
      <c r="Q30" s="14"/>
      <c r="R30" s="14"/>
      <c r="S30" s="14"/>
      <c r="T30" s="14"/>
      <c r="U30" s="11">
        <f>SUM(Q30:T30)</f>
        <v>0</v>
      </c>
      <c r="V30" s="14"/>
      <c r="W30" s="14"/>
      <c r="X30" s="14"/>
      <c r="Y30" s="14"/>
      <c r="Z30" s="11">
        <f>SUM(V30:Y30)</f>
        <v>0</v>
      </c>
      <c r="AA30" s="11">
        <f>SUM(P30+U30+Z30)</f>
        <v>4</v>
      </c>
      <c r="AB30" s="62">
        <f>SUM(AA30/K30)</f>
        <v>0.2</v>
      </c>
      <c r="AC30" s="116"/>
      <c r="AD30" s="143" t="s">
        <v>123</v>
      </c>
    </row>
    <row r="31" spans="2:31" ht="56.25" customHeight="1" x14ac:dyDescent="0.2">
      <c r="B31" s="4"/>
      <c r="C31" s="156"/>
      <c r="D31" s="156"/>
      <c r="E31" s="156"/>
      <c r="F31" s="36"/>
      <c r="G31" s="58" t="s">
        <v>88</v>
      </c>
      <c r="H31" s="14" t="s">
        <v>17</v>
      </c>
      <c r="I31" s="68">
        <v>10</v>
      </c>
      <c r="J31" s="68">
        <v>-2</v>
      </c>
      <c r="K31" s="59">
        <f t="shared" ref="K31:K32" si="11">+I31+J31</f>
        <v>8</v>
      </c>
      <c r="L31" s="133">
        <v>0</v>
      </c>
      <c r="M31" s="14">
        <v>1</v>
      </c>
      <c r="N31" s="149" t="s">
        <v>118</v>
      </c>
      <c r="O31" s="14"/>
      <c r="P31" s="11">
        <f>SUM(L31:O31)</f>
        <v>1</v>
      </c>
      <c r="Q31" s="14"/>
      <c r="R31" s="100"/>
      <c r="S31" s="100"/>
      <c r="T31" s="14"/>
      <c r="U31" s="11">
        <f>SUM(Q31:T31)</f>
        <v>0</v>
      </c>
      <c r="V31" s="100"/>
      <c r="W31" s="100"/>
      <c r="X31" s="100"/>
      <c r="Y31" s="100"/>
      <c r="Z31" s="11">
        <f>SUM(V31:Y31)</f>
        <v>0</v>
      </c>
      <c r="AA31" s="11">
        <f>SUM(P31+U31+Z31)</f>
        <v>1</v>
      </c>
      <c r="AB31" s="62">
        <f>SUM(AA31/K31)</f>
        <v>0.125</v>
      </c>
      <c r="AC31" s="113"/>
      <c r="AD31" s="143" t="s">
        <v>124</v>
      </c>
    </row>
    <row r="32" spans="2:31" ht="67.5" customHeight="1" x14ac:dyDescent="0.2">
      <c r="B32" s="4"/>
      <c r="C32" s="156"/>
      <c r="D32" s="156"/>
      <c r="E32" s="156"/>
      <c r="F32" s="36"/>
      <c r="G32" s="58" t="s">
        <v>68</v>
      </c>
      <c r="H32" s="14" t="s">
        <v>17</v>
      </c>
      <c r="I32" s="59">
        <v>7</v>
      </c>
      <c r="J32" s="59">
        <v>-1</v>
      </c>
      <c r="K32" s="59">
        <f t="shared" si="11"/>
        <v>6</v>
      </c>
      <c r="L32" s="133">
        <v>0</v>
      </c>
      <c r="M32" s="14">
        <v>1</v>
      </c>
      <c r="N32" s="125">
        <v>1</v>
      </c>
      <c r="O32" s="100"/>
      <c r="P32" s="11">
        <f>SUM(L32:O32)</f>
        <v>2</v>
      </c>
      <c r="Q32" s="14"/>
      <c r="R32" s="100"/>
      <c r="S32" s="100"/>
      <c r="T32" s="14"/>
      <c r="U32" s="11">
        <f>SUM(Q32:T32)</f>
        <v>0</v>
      </c>
      <c r="V32" s="100"/>
      <c r="W32" s="100"/>
      <c r="X32" s="100"/>
      <c r="Y32" s="100"/>
      <c r="Z32" s="11">
        <f>SUM(V32:Y32)</f>
        <v>0</v>
      </c>
      <c r="AA32" s="11">
        <f>SUM(P32+U32+Z32)</f>
        <v>2</v>
      </c>
      <c r="AB32" s="62">
        <f>SUM(AA32/K32)</f>
        <v>0.33333333333333331</v>
      </c>
      <c r="AC32" s="113"/>
      <c r="AD32" s="143" t="s">
        <v>125</v>
      </c>
    </row>
    <row r="33" spans="2:31" ht="50.25" hidden="1" customHeight="1" x14ac:dyDescent="0.2">
      <c r="B33" s="4"/>
      <c r="C33" s="166"/>
      <c r="D33" s="167"/>
      <c r="E33" s="168"/>
      <c r="F33" s="36"/>
      <c r="G33" s="58" t="s">
        <v>76</v>
      </c>
      <c r="H33" s="14" t="s">
        <v>17</v>
      </c>
      <c r="I33" s="59">
        <v>0</v>
      </c>
      <c r="J33" s="59"/>
      <c r="K33" s="59"/>
      <c r="L33" s="125">
        <v>0</v>
      </c>
      <c r="M33" s="14"/>
      <c r="N33" s="14"/>
      <c r="O33" s="14"/>
      <c r="P33" s="11">
        <f>SUM(L33:O33)</f>
        <v>0</v>
      </c>
      <c r="Q33" s="14"/>
      <c r="R33" s="14"/>
      <c r="S33" s="14"/>
      <c r="T33" s="14"/>
      <c r="U33" s="11">
        <f>SUM(Q33:T33)</f>
        <v>0</v>
      </c>
      <c r="V33" s="14"/>
      <c r="W33" s="14"/>
      <c r="X33" s="14"/>
      <c r="Y33" s="14"/>
      <c r="Z33" s="11">
        <f>SUM(V33:Y33)</f>
        <v>0</v>
      </c>
      <c r="AA33" s="11">
        <f>SUM(P33+U33+Z33)</f>
        <v>0</v>
      </c>
      <c r="AB33" s="62" t="e">
        <f>SUM(AA33/K33)</f>
        <v>#DIV/0!</v>
      </c>
      <c r="AC33" s="17"/>
      <c r="AD33" s="63"/>
    </row>
    <row r="34" spans="2:31" ht="18" customHeight="1" x14ac:dyDescent="0.2">
      <c r="B34" s="169" t="s">
        <v>51</v>
      </c>
      <c r="C34" s="170"/>
      <c r="D34" s="170"/>
      <c r="E34" s="170"/>
      <c r="F34" s="170"/>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88"/>
    </row>
    <row r="35" spans="2:31" ht="31.5" customHeight="1" x14ac:dyDescent="0.2">
      <c r="B35" s="216" t="s">
        <v>44</v>
      </c>
      <c r="C35" s="217"/>
      <c r="D35" s="200" t="s">
        <v>52</v>
      </c>
      <c r="E35" s="201"/>
      <c r="F35" s="201"/>
      <c r="G35" s="201"/>
      <c r="H35" s="201"/>
      <c r="I35" s="201"/>
      <c r="J35" s="201"/>
      <c r="K35" s="201"/>
      <c r="L35" s="201"/>
      <c r="M35" s="201"/>
      <c r="N35" s="201"/>
      <c r="O35" s="201"/>
      <c r="P35" s="201"/>
      <c r="Q35" s="201"/>
      <c r="R35" s="201"/>
      <c r="S35" s="201"/>
      <c r="T35" s="201"/>
      <c r="U35" s="201"/>
      <c r="V35" s="201"/>
      <c r="W35" s="201"/>
      <c r="X35" s="201"/>
      <c r="Y35" s="201"/>
      <c r="Z35" s="201"/>
      <c r="AA35" s="201"/>
      <c r="AB35" s="201"/>
      <c r="AC35" s="201"/>
      <c r="AD35" s="202"/>
    </row>
    <row r="36" spans="2:31" ht="81" customHeight="1" x14ac:dyDescent="0.2">
      <c r="B36" s="4"/>
      <c r="C36" s="156"/>
      <c r="D36" s="156"/>
      <c r="E36" s="156"/>
      <c r="F36" s="58" t="s">
        <v>78</v>
      </c>
      <c r="G36" s="71"/>
      <c r="H36" s="10" t="s">
        <v>18</v>
      </c>
      <c r="I36" s="16">
        <v>216</v>
      </c>
      <c r="J36" s="128">
        <f>+J37+J38+J39+J40+J41+J42</f>
        <v>-37</v>
      </c>
      <c r="K36" s="122">
        <f>+K37+K38+K39+K40+K41+K42</f>
        <v>179</v>
      </c>
      <c r="L36" s="135">
        <f>+SUM(L37:L42)</f>
        <v>0</v>
      </c>
      <c r="M36" s="95">
        <f t="shared" ref="M36:O36" si="12">+SUM(M37:M42)</f>
        <v>0</v>
      </c>
      <c r="N36" s="150">
        <f>+SUM(N37:N42)</f>
        <v>43</v>
      </c>
      <c r="O36" s="95">
        <f t="shared" si="12"/>
        <v>0</v>
      </c>
      <c r="P36" s="12">
        <f>SUM(L36:O36)</f>
        <v>43</v>
      </c>
      <c r="Q36" s="10"/>
      <c r="R36" s="10"/>
      <c r="S36" s="10"/>
      <c r="T36" s="10"/>
      <c r="U36" s="12">
        <f>SUM(Q36:T36)</f>
        <v>0</v>
      </c>
      <c r="V36" s="114"/>
      <c r="W36" s="10"/>
      <c r="X36" s="10"/>
      <c r="Y36" s="10"/>
      <c r="Z36" s="98">
        <f>SUM(Z37:Z42)</f>
        <v>0</v>
      </c>
      <c r="AA36" s="12">
        <f>SUM(P36+U36+Z36)</f>
        <v>43</v>
      </c>
      <c r="AB36" s="40">
        <f>SUM(AA36/K36)</f>
        <v>0.24022346368715083</v>
      </c>
      <c r="AC36" s="7"/>
      <c r="AD36" s="7"/>
      <c r="AE36" s="54">
        <f>9+8+9+7</f>
        <v>33</v>
      </c>
    </row>
    <row r="37" spans="2:31" ht="64.5" customHeight="1" x14ac:dyDescent="0.2">
      <c r="B37" s="4"/>
      <c r="C37" s="156"/>
      <c r="D37" s="156"/>
      <c r="E37" s="156"/>
      <c r="F37" s="72"/>
      <c r="G37" s="58" t="s">
        <v>28</v>
      </c>
      <c r="H37" s="14" t="s">
        <v>18</v>
      </c>
      <c r="I37" s="59">
        <v>24</v>
      </c>
      <c r="J37" s="59"/>
      <c r="K37" s="59">
        <f>+I37+J37</f>
        <v>24</v>
      </c>
      <c r="L37" s="136">
        <v>0</v>
      </c>
      <c r="M37" s="14">
        <v>0</v>
      </c>
      <c r="N37" s="125">
        <v>6</v>
      </c>
      <c r="O37" s="14"/>
      <c r="P37" s="11">
        <f t="shared" ref="P37:P42" si="13">SUM(L37:O37)</f>
        <v>6</v>
      </c>
      <c r="Q37" s="14"/>
      <c r="R37" s="14"/>
      <c r="S37" s="14"/>
      <c r="T37" s="100"/>
      <c r="U37" s="11">
        <f t="shared" ref="U37:U42" si="14">SUM(Q37:T37)</f>
        <v>0</v>
      </c>
      <c r="V37" s="14"/>
      <c r="W37" s="14"/>
      <c r="X37" s="14"/>
      <c r="Y37" s="14"/>
      <c r="Z37" s="11">
        <f t="shared" ref="Z37:Z42" si="15">SUM(V37:Y37)</f>
        <v>0</v>
      </c>
      <c r="AA37" s="11">
        <f t="shared" ref="AA37:AA42" si="16">SUM(P37+U37+Z37)</f>
        <v>6</v>
      </c>
      <c r="AB37" s="62">
        <f t="shared" ref="AB37:AB42" si="17">SUM(AA37/K37)</f>
        <v>0.25</v>
      </c>
      <c r="AC37" s="17"/>
      <c r="AD37" s="17" t="s">
        <v>126</v>
      </c>
    </row>
    <row r="38" spans="2:31" ht="53.25" customHeight="1" x14ac:dyDescent="0.2">
      <c r="B38" s="4"/>
      <c r="C38" s="156"/>
      <c r="D38" s="156"/>
      <c r="E38" s="156"/>
      <c r="F38" s="72"/>
      <c r="G38" s="58" t="s">
        <v>29</v>
      </c>
      <c r="H38" s="14" t="s">
        <v>18</v>
      </c>
      <c r="I38" s="59">
        <v>3</v>
      </c>
      <c r="J38" s="59"/>
      <c r="K38" s="59">
        <f t="shared" ref="K38:K42" si="18">+I38+J38</f>
        <v>3</v>
      </c>
      <c r="L38" s="136">
        <v>0</v>
      </c>
      <c r="M38" s="100" t="s">
        <v>117</v>
      </c>
      <c r="N38" s="125">
        <v>1</v>
      </c>
      <c r="O38" s="100"/>
      <c r="P38" s="11">
        <f t="shared" si="13"/>
        <v>1</v>
      </c>
      <c r="Q38" s="100"/>
      <c r="R38" s="14"/>
      <c r="S38" s="100"/>
      <c r="T38" s="100"/>
      <c r="U38" s="11">
        <f t="shared" si="14"/>
        <v>0</v>
      </c>
      <c r="V38" s="99"/>
      <c r="W38" s="14"/>
      <c r="X38" s="14"/>
      <c r="Y38" s="99"/>
      <c r="Z38" s="11">
        <f t="shared" si="15"/>
        <v>0</v>
      </c>
      <c r="AA38" s="11">
        <f t="shared" si="16"/>
        <v>1</v>
      </c>
      <c r="AB38" s="62">
        <f t="shared" si="17"/>
        <v>0.33333333333333331</v>
      </c>
      <c r="AC38" s="17"/>
      <c r="AD38" s="17" t="s">
        <v>127</v>
      </c>
    </row>
    <row r="39" spans="2:31" ht="270.75" customHeight="1" x14ac:dyDescent="0.2">
      <c r="B39" s="4"/>
      <c r="C39" s="156"/>
      <c r="D39" s="156"/>
      <c r="E39" s="156"/>
      <c r="F39" s="72"/>
      <c r="G39" s="58" t="s">
        <v>30</v>
      </c>
      <c r="H39" s="14" t="s">
        <v>18</v>
      </c>
      <c r="I39" s="59">
        <v>150</v>
      </c>
      <c r="J39" s="59">
        <v>-30</v>
      </c>
      <c r="K39" s="59">
        <f t="shared" si="18"/>
        <v>120</v>
      </c>
      <c r="L39" s="136">
        <v>0</v>
      </c>
      <c r="M39" s="14">
        <v>0</v>
      </c>
      <c r="N39" s="125">
        <v>30</v>
      </c>
      <c r="O39" s="14"/>
      <c r="P39" s="11">
        <f t="shared" si="13"/>
        <v>30</v>
      </c>
      <c r="Q39" s="14"/>
      <c r="R39" s="14"/>
      <c r="S39" s="14"/>
      <c r="T39" s="100"/>
      <c r="U39" s="11">
        <f t="shared" si="14"/>
        <v>0</v>
      </c>
      <c r="V39" s="14"/>
      <c r="W39" s="14"/>
      <c r="X39" s="14"/>
      <c r="Y39" s="14"/>
      <c r="Z39" s="11">
        <f t="shared" si="15"/>
        <v>0</v>
      </c>
      <c r="AA39" s="11">
        <f t="shared" si="16"/>
        <v>30</v>
      </c>
      <c r="AB39" s="62">
        <f t="shared" si="17"/>
        <v>0.25</v>
      </c>
      <c r="AC39" s="17"/>
      <c r="AD39" s="43" t="s">
        <v>134</v>
      </c>
    </row>
    <row r="40" spans="2:31" ht="66.75" customHeight="1" x14ac:dyDescent="0.2">
      <c r="B40" s="4"/>
      <c r="C40" s="156"/>
      <c r="D40" s="156"/>
      <c r="E40" s="156"/>
      <c r="F40" s="72"/>
      <c r="G40" s="58" t="s">
        <v>31</v>
      </c>
      <c r="H40" s="14" t="s">
        <v>18</v>
      </c>
      <c r="I40" s="59">
        <v>15</v>
      </c>
      <c r="J40" s="59"/>
      <c r="K40" s="59">
        <f t="shared" si="18"/>
        <v>15</v>
      </c>
      <c r="L40" s="136">
        <v>0</v>
      </c>
      <c r="M40" s="14">
        <v>0</v>
      </c>
      <c r="N40" s="125">
        <v>3</v>
      </c>
      <c r="O40" s="14"/>
      <c r="P40" s="11">
        <f t="shared" si="13"/>
        <v>3</v>
      </c>
      <c r="Q40" s="100"/>
      <c r="R40" s="14"/>
      <c r="S40" s="14"/>
      <c r="T40" s="14"/>
      <c r="U40" s="11">
        <f t="shared" si="14"/>
        <v>0</v>
      </c>
      <c r="V40" s="99"/>
      <c r="W40" s="14"/>
      <c r="X40" s="14"/>
      <c r="Y40" s="14"/>
      <c r="Z40" s="11">
        <f t="shared" si="15"/>
        <v>0</v>
      </c>
      <c r="AA40" s="11">
        <f t="shared" si="16"/>
        <v>3</v>
      </c>
      <c r="AB40" s="62">
        <f t="shared" si="17"/>
        <v>0.2</v>
      </c>
      <c r="AC40" s="17"/>
      <c r="AD40" s="43" t="s">
        <v>128</v>
      </c>
    </row>
    <row r="41" spans="2:31" ht="42.75" customHeight="1" x14ac:dyDescent="0.2">
      <c r="B41" s="4"/>
      <c r="C41" s="156"/>
      <c r="D41" s="156"/>
      <c r="E41" s="156"/>
      <c r="F41" s="72"/>
      <c r="G41" s="58" t="s">
        <v>32</v>
      </c>
      <c r="H41" s="14" t="s">
        <v>18</v>
      </c>
      <c r="I41" s="59">
        <v>9</v>
      </c>
      <c r="J41" s="59"/>
      <c r="K41" s="59">
        <f t="shared" si="18"/>
        <v>9</v>
      </c>
      <c r="L41" s="136">
        <v>0</v>
      </c>
      <c r="M41" s="14">
        <v>0</v>
      </c>
      <c r="N41" s="125">
        <v>2</v>
      </c>
      <c r="O41" s="14"/>
      <c r="P41" s="11">
        <f t="shared" si="13"/>
        <v>2</v>
      </c>
      <c r="Q41" s="100"/>
      <c r="R41" s="14"/>
      <c r="S41" s="14"/>
      <c r="T41" s="14"/>
      <c r="U41" s="11">
        <f t="shared" si="14"/>
        <v>0</v>
      </c>
      <c r="V41" s="99"/>
      <c r="W41" s="14"/>
      <c r="X41" s="14"/>
      <c r="Y41" s="14"/>
      <c r="Z41" s="11">
        <f t="shared" si="15"/>
        <v>0</v>
      </c>
      <c r="AA41" s="11">
        <f t="shared" si="16"/>
        <v>2</v>
      </c>
      <c r="AB41" s="62">
        <f t="shared" si="17"/>
        <v>0.22222222222222221</v>
      </c>
      <c r="AC41" s="17"/>
      <c r="AD41" s="85" t="s">
        <v>129</v>
      </c>
    </row>
    <row r="42" spans="2:31" ht="39.75" customHeight="1" x14ac:dyDescent="0.2">
      <c r="B42" s="4"/>
      <c r="C42" s="156"/>
      <c r="D42" s="156"/>
      <c r="E42" s="156"/>
      <c r="F42" s="72"/>
      <c r="G42" s="58" t="s">
        <v>69</v>
      </c>
      <c r="H42" s="14" t="s">
        <v>18</v>
      </c>
      <c r="I42" s="59">
        <v>15</v>
      </c>
      <c r="J42" s="59">
        <v>-7</v>
      </c>
      <c r="K42" s="59">
        <f t="shared" si="18"/>
        <v>8</v>
      </c>
      <c r="L42" s="136">
        <v>0</v>
      </c>
      <c r="M42" s="14">
        <v>0</v>
      </c>
      <c r="N42" s="125">
        <v>1</v>
      </c>
      <c r="O42" s="100"/>
      <c r="P42" s="11">
        <f t="shared" si="13"/>
        <v>1</v>
      </c>
      <c r="Q42" s="14"/>
      <c r="R42" s="14"/>
      <c r="S42" s="100"/>
      <c r="T42" s="14"/>
      <c r="U42" s="11">
        <f t="shared" si="14"/>
        <v>0</v>
      </c>
      <c r="V42" s="99"/>
      <c r="W42" s="14"/>
      <c r="X42" s="14"/>
      <c r="Y42" s="99"/>
      <c r="Z42" s="11">
        <f t="shared" si="15"/>
        <v>0</v>
      </c>
      <c r="AA42" s="11">
        <f t="shared" si="16"/>
        <v>1</v>
      </c>
      <c r="AB42" s="62">
        <f t="shared" si="17"/>
        <v>0.125</v>
      </c>
      <c r="AC42" s="17"/>
      <c r="AD42" s="50" t="s">
        <v>130</v>
      </c>
    </row>
    <row r="43" spans="2:31" ht="20.25" customHeight="1" x14ac:dyDescent="0.2">
      <c r="B43" s="169" t="s">
        <v>50</v>
      </c>
      <c r="C43" s="170"/>
      <c r="D43" s="170"/>
      <c r="E43" s="170"/>
      <c r="F43" s="170"/>
      <c r="G43" s="170"/>
      <c r="H43" s="170"/>
      <c r="I43" s="170"/>
      <c r="J43" s="170"/>
      <c r="K43" s="170"/>
      <c r="L43" s="170"/>
      <c r="M43" s="170"/>
      <c r="N43" s="170"/>
      <c r="O43" s="170"/>
      <c r="P43" s="170"/>
      <c r="Q43" s="170"/>
      <c r="R43" s="170"/>
      <c r="S43" s="170"/>
      <c r="T43" s="170"/>
      <c r="U43" s="170"/>
      <c r="V43" s="170"/>
      <c r="W43" s="170"/>
      <c r="X43" s="170"/>
      <c r="Y43" s="170"/>
      <c r="Z43" s="170"/>
      <c r="AA43" s="170"/>
      <c r="AB43" s="170"/>
      <c r="AC43" s="170"/>
      <c r="AD43" s="88"/>
    </row>
    <row r="44" spans="2:31" ht="55.5" customHeight="1" x14ac:dyDescent="0.2">
      <c r="B44" s="4"/>
      <c r="C44" s="107"/>
      <c r="D44" s="107"/>
      <c r="E44" s="107"/>
      <c r="F44" s="58" t="s">
        <v>79</v>
      </c>
      <c r="G44" s="73"/>
      <c r="H44" s="86" t="s">
        <v>20</v>
      </c>
      <c r="I44" s="65">
        <v>12</v>
      </c>
      <c r="J44" s="123">
        <f>+J45+J46</f>
        <v>10</v>
      </c>
      <c r="K44" s="123">
        <f>+K45+K46</f>
        <v>22</v>
      </c>
      <c r="L44" s="137">
        <f>+SUM(L45:L46)</f>
        <v>0</v>
      </c>
      <c r="M44" s="101">
        <f>+SUM(M45:M46)</f>
        <v>0</v>
      </c>
      <c r="N44" s="148">
        <f t="shared" ref="N44:O44" si="19">+SUM(N45:N46)</f>
        <v>0</v>
      </c>
      <c r="O44" s="10">
        <f t="shared" si="19"/>
        <v>0</v>
      </c>
      <c r="P44" s="12">
        <f>SUM(L44:O44)</f>
        <v>0</v>
      </c>
      <c r="Q44" s="10"/>
      <c r="R44" s="10"/>
      <c r="S44" s="10"/>
      <c r="T44" s="10"/>
      <c r="U44" s="12">
        <f>SUM(Q44:T44)</f>
        <v>0</v>
      </c>
      <c r="V44" s="101"/>
      <c r="W44" s="102"/>
      <c r="X44" s="102"/>
      <c r="Y44" s="101"/>
      <c r="Z44" s="12">
        <f>SUM(V44:Y44)</f>
        <v>0</v>
      </c>
      <c r="AA44" s="12">
        <f>SUM(P44+U44+Z44)</f>
        <v>0</v>
      </c>
      <c r="AB44" s="40">
        <f>SUM(AA44/K44)</f>
        <v>0</v>
      </c>
      <c r="AC44" s="7"/>
      <c r="AD44" s="50"/>
      <c r="AE44" s="54">
        <f>0+0+2+0</f>
        <v>2</v>
      </c>
    </row>
    <row r="45" spans="2:31" ht="18.75" customHeight="1" x14ac:dyDescent="0.2">
      <c r="B45" s="4"/>
      <c r="C45" s="156"/>
      <c r="D45" s="156"/>
      <c r="E45" s="156"/>
      <c r="F45" s="55"/>
      <c r="G45" s="69" t="s">
        <v>33</v>
      </c>
      <c r="H45" s="23" t="s">
        <v>19</v>
      </c>
      <c r="I45" s="67">
        <v>8</v>
      </c>
      <c r="J45" s="67">
        <v>6</v>
      </c>
      <c r="K45" s="67">
        <f>+J45+I45</f>
        <v>14</v>
      </c>
      <c r="L45" s="138">
        <v>0</v>
      </c>
      <c r="M45" s="100" t="s">
        <v>117</v>
      </c>
      <c r="N45" s="125">
        <v>0</v>
      </c>
      <c r="O45" s="14"/>
      <c r="P45" s="11">
        <f>SUM(L45:O45)</f>
        <v>0</v>
      </c>
      <c r="Q45" s="10"/>
      <c r="R45" s="14"/>
      <c r="S45" s="14"/>
      <c r="T45" s="14"/>
      <c r="U45" s="11">
        <f>SUM(Q45:T45)</f>
        <v>0</v>
      </c>
      <c r="V45" s="100"/>
      <c r="W45" s="100"/>
      <c r="X45" s="100"/>
      <c r="Y45" s="14"/>
      <c r="Z45" s="11">
        <f>SUM(V45:Y45)</f>
        <v>0</v>
      </c>
      <c r="AA45" s="11">
        <f>SUM(P45+U45+Z45)</f>
        <v>0</v>
      </c>
      <c r="AB45" s="62">
        <f>SUM(AA45/K45)</f>
        <v>0</v>
      </c>
      <c r="AC45" s="17"/>
      <c r="AD45" s="64"/>
    </row>
    <row r="46" spans="2:31" ht="17.25" customHeight="1" x14ac:dyDescent="0.2">
      <c r="B46" s="4"/>
      <c r="C46" s="166"/>
      <c r="D46" s="167"/>
      <c r="E46" s="168"/>
      <c r="F46" s="55"/>
      <c r="G46" s="25" t="s">
        <v>34</v>
      </c>
      <c r="H46" s="23" t="s">
        <v>19</v>
      </c>
      <c r="I46" s="67">
        <v>4</v>
      </c>
      <c r="J46" s="67">
        <v>4</v>
      </c>
      <c r="K46" s="67">
        <f>+J46+I46</f>
        <v>8</v>
      </c>
      <c r="L46" s="138">
        <v>0</v>
      </c>
      <c r="M46" s="100" t="s">
        <v>117</v>
      </c>
      <c r="N46" s="149" t="s">
        <v>117</v>
      </c>
      <c r="O46" s="14"/>
      <c r="P46" s="11">
        <f>SUM(L46:O46)</f>
        <v>0</v>
      </c>
      <c r="Q46" s="100"/>
      <c r="R46" s="14"/>
      <c r="S46" s="14"/>
      <c r="T46" s="100"/>
      <c r="U46" s="11">
        <f>SUM(Q46:T46)</f>
        <v>0</v>
      </c>
      <c r="V46" s="14"/>
      <c r="W46" s="100"/>
      <c r="X46" s="100"/>
      <c r="Y46" s="100"/>
      <c r="Z46" s="11">
        <f>SUM(V46:Y46)</f>
        <v>0</v>
      </c>
      <c r="AA46" s="11">
        <f>SUM(P46+U46+Z46)</f>
        <v>0</v>
      </c>
      <c r="AB46" s="62">
        <f>SUM(AA46/K46)</f>
        <v>0</v>
      </c>
      <c r="AC46" s="17"/>
      <c r="AD46" s="50"/>
    </row>
    <row r="47" spans="2:31" ht="54" customHeight="1" x14ac:dyDescent="0.2">
      <c r="B47" s="4"/>
      <c r="C47" s="156"/>
      <c r="D47" s="156"/>
      <c r="E47" s="156"/>
      <c r="F47" s="104" t="s">
        <v>80</v>
      </c>
      <c r="G47" s="23"/>
      <c r="H47" s="32" t="s">
        <v>18</v>
      </c>
      <c r="I47" s="16">
        <v>12</v>
      </c>
      <c r="J47" s="16">
        <v>-3</v>
      </c>
      <c r="K47" s="16">
        <f>+I47+J47</f>
        <v>9</v>
      </c>
      <c r="L47" s="137">
        <v>0</v>
      </c>
      <c r="M47" s="10">
        <v>0</v>
      </c>
      <c r="N47" s="148">
        <v>0</v>
      </c>
      <c r="O47" s="10">
        <v>0</v>
      </c>
      <c r="P47" s="12">
        <f>SUM(L47:O47)</f>
        <v>0</v>
      </c>
      <c r="Q47" s="10"/>
      <c r="R47" s="10"/>
      <c r="S47" s="10"/>
      <c r="T47" s="10"/>
      <c r="U47" s="12">
        <f>SUM(Q47:T47)</f>
        <v>0</v>
      </c>
      <c r="V47" s="10"/>
      <c r="W47" s="10"/>
      <c r="X47" s="102"/>
      <c r="Y47" s="102"/>
      <c r="Z47" s="12">
        <f>SUM(V47:Y47)</f>
        <v>0</v>
      </c>
      <c r="AA47" s="12">
        <f>SUM(P47+U47+Z47)</f>
        <v>0</v>
      </c>
      <c r="AB47" s="40">
        <f>SUM(AA47/K47)</f>
        <v>0</v>
      </c>
      <c r="AC47" s="7"/>
      <c r="AD47" s="50"/>
      <c r="AE47" s="106"/>
    </row>
    <row r="48" spans="2:31" s="8" customFormat="1" ht="18.75" customHeight="1" x14ac:dyDescent="0.2">
      <c r="B48" s="169" t="s">
        <v>48</v>
      </c>
      <c r="C48" s="170"/>
      <c r="D48" s="170"/>
      <c r="E48" s="170"/>
      <c r="F48" s="170"/>
      <c r="G48" s="170"/>
      <c r="H48" s="170"/>
      <c r="I48" s="170"/>
      <c r="J48" s="170"/>
      <c r="K48" s="170"/>
      <c r="L48" s="170"/>
      <c r="M48" s="170"/>
      <c r="N48" s="170"/>
      <c r="O48" s="170"/>
      <c r="P48" s="170"/>
      <c r="Q48" s="170"/>
      <c r="R48" s="170"/>
      <c r="S48" s="170"/>
      <c r="T48" s="170"/>
      <c r="U48" s="170"/>
      <c r="V48" s="170"/>
      <c r="W48" s="170"/>
      <c r="X48" s="170"/>
      <c r="Y48" s="170"/>
      <c r="Z48" s="170"/>
      <c r="AA48" s="170"/>
      <c r="AB48" s="170"/>
      <c r="AC48" s="170"/>
      <c r="AD48" s="88"/>
    </row>
    <row r="49" spans="2:32" s="8" customFormat="1" ht="14.25" customHeight="1" x14ac:dyDescent="0.2">
      <c r="B49" s="162" t="s">
        <v>44</v>
      </c>
      <c r="C49" s="162"/>
      <c r="D49" s="162"/>
      <c r="E49" s="162"/>
      <c r="F49" s="175" t="s">
        <v>49</v>
      </c>
      <c r="G49" s="175"/>
      <c r="H49" s="175"/>
      <c r="I49" s="175"/>
      <c r="J49" s="175"/>
      <c r="K49" s="175"/>
      <c r="L49" s="175"/>
      <c r="M49" s="175"/>
      <c r="N49" s="175"/>
      <c r="O49" s="175"/>
      <c r="P49" s="175"/>
      <c r="Q49" s="175"/>
      <c r="R49" s="175"/>
      <c r="S49" s="175"/>
      <c r="T49" s="175"/>
      <c r="U49" s="175"/>
      <c r="V49" s="175"/>
      <c r="W49" s="175"/>
      <c r="X49" s="175"/>
      <c r="Y49" s="175"/>
      <c r="Z49" s="175"/>
      <c r="AA49" s="175"/>
      <c r="AB49" s="175"/>
      <c r="AC49" s="175"/>
      <c r="AD49" s="175"/>
    </row>
    <row r="50" spans="2:32" s="8" customFormat="1" ht="15" customHeight="1" x14ac:dyDescent="0.2">
      <c r="B50" s="162" t="s">
        <v>45</v>
      </c>
      <c r="C50" s="162"/>
      <c r="D50" s="162"/>
      <c r="E50" s="162"/>
      <c r="F50" s="174" t="s">
        <v>81</v>
      </c>
      <c r="G50" s="174"/>
      <c r="H50" s="174"/>
      <c r="I50" s="174"/>
      <c r="J50" s="174"/>
      <c r="K50" s="174"/>
      <c r="L50" s="174"/>
      <c r="M50" s="174"/>
      <c r="N50" s="174"/>
      <c r="O50" s="174"/>
      <c r="P50" s="174"/>
      <c r="Q50" s="174"/>
      <c r="R50" s="174"/>
      <c r="S50" s="174"/>
      <c r="T50" s="174"/>
      <c r="U50" s="174"/>
      <c r="V50" s="174"/>
      <c r="W50" s="174"/>
      <c r="X50" s="174"/>
      <c r="Y50" s="174"/>
      <c r="Z50" s="174"/>
      <c r="AA50" s="174"/>
      <c r="AB50" s="174"/>
      <c r="AC50" s="174"/>
      <c r="AD50" s="174"/>
    </row>
    <row r="51" spans="2:32" ht="21" customHeight="1" x14ac:dyDescent="0.2">
      <c r="B51" s="75"/>
      <c r="C51" s="171" t="s">
        <v>97</v>
      </c>
      <c r="D51" s="172"/>
      <c r="E51" s="172"/>
      <c r="F51" s="172"/>
      <c r="G51" s="172"/>
      <c r="H51" s="172"/>
      <c r="I51" s="172"/>
      <c r="J51" s="172"/>
      <c r="K51" s="172"/>
      <c r="L51" s="172"/>
      <c r="M51" s="172"/>
      <c r="N51" s="172"/>
      <c r="O51" s="172"/>
      <c r="P51" s="172"/>
      <c r="Q51" s="172"/>
      <c r="R51" s="172"/>
      <c r="S51" s="172"/>
      <c r="T51" s="172"/>
      <c r="U51" s="172"/>
      <c r="V51" s="172"/>
      <c r="W51" s="172"/>
      <c r="X51" s="172"/>
      <c r="Y51" s="172"/>
      <c r="Z51" s="172"/>
      <c r="AA51" s="172"/>
      <c r="AB51" s="172"/>
      <c r="AC51" s="172"/>
      <c r="AD51" s="173"/>
    </row>
    <row r="52" spans="2:32" ht="51" customHeight="1" x14ac:dyDescent="0.2">
      <c r="B52" s="78" t="s">
        <v>54</v>
      </c>
      <c r="C52" s="163" t="s">
        <v>37</v>
      </c>
      <c r="D52" s="164"/>
      <c r="E52" s="165"/>
      <c r="F52" s="79" t="s">
        <v>38</v>
      </c>
      <c r="G52" s="80" t="s">
        <v>4</v>
      </c>
      <c r="H52" s="81" t="s">
        <v>3</v>
      </c>
      <c r="I52" s="82" t="s">
        <v>39</v>
      </c>
      <c r="J52" s="82" t="s">
        <v>116</v>
      </c>
      <c r="K52" s="82" t="s">
        <v>60</v>
      </c>
      <c r="L52" s="129" t="s">
        <v>5</v>
      </c>
      <c r="M52" s="5" t="s">
        <v>111</v>
      </c>
      <c r="N52" s="144" t="s">
        <v>6</v>
      </c>
      <c r="O52" s="5" t="s">
        <v>7</v>
      </c>
      <c r="P52" s="37" t="s">
        <v>62</v>
      </c>
      <c r="Q52" s="6" t="s">
        <v>8</v>
      </c>
      <c r="R52" s="6" t="s">
        <v>9</v>
      </c>
      <c r="S52" s="6" t="s">
        <v>10</v>
      </c>
      <c r="T52" s="6" t="s">
        <v>11</v>
      </c>
      <c r="U52" s="37" t="s">
        <v>63</v>
      </c>
      <c r="V52" s="6" t="s">
        <v>12</v>
      </c>
      <c r="W52" s="6" t="s">
        <v>13</v>
      </c>
      <c r="X52" s="6" t="s">
        <v>14</v>
      </c>
      <c r="Y52" s="6" t="s">
        <v>15</v>
      </c>
      <c r="Z52" s="37" t="s">
        <v>64</v>
      </c>
      <c r="AA52" s="76" t="s">
        <v>40</v>
      </c>
      <c r="AB52" s="76" t="s">
        <v>41</v>
      </c>
      <c r="AC52" s="77" t="s">
        <v>102</v>
      </c>
      <c r="AD52" s="76" t="s">
        <v>42</v>
      </c>
    </row>
    <row r="53" spans="2:32" ht="78.75" customHeight="1" x14ac:dyDescent="0.2">
      <c r="B53" s="33">
        <v>2</v>
      </c>
      <c r="C53" s="155" t="s">
        <v>70</v>
      </c>
      <c r="D53" s="155"/>
      <c r="E53" s="155"/>
      <c r="F53" s="4"/>
      <c r="G53" s="56"/>
      <c r="H53" s="10" t="s">
        <v>17</v>
      </c>
      <c r="I53" s="44">
        <f>SUM(I54+I58)</f>
        <v>3191</v>
      </c>
      <c r="J53" s="61">
        <f t="shared" ref="J53:P53" si="20">SUM(J54+J58)</f>
        <v>0</v>
      </c>
      <c r="K53" s="61">
        <f t="shared" si="20"/>
        <v>3191</v>
      </c>
      <c r="L53" s="139">
        <f>+L54+L58</f>
        <v>344</v>
      </c>
      <c r="M53" s="44">
        <f t="shared" ref="M53:O53" si="21">+M54+M58</f>
        <v>274</v>
      </c>
      <c r="N53" s="151">
        <f t="shared" si="21"/>
        <v>232</v>
      </c>
      <c r="O53" s="44">
        <f t="shared" si="21"/>
        <v>0</v>
      </c>
      <c r="P53" s="44">
        <f t="shared" si="20"/>
        <v>850</v>
      </c>
      <c r="Q53" s="44"/>
      <c r="R53" s="44"/>
      <c r="S53" s="44"/>
      <c r="T53" s="44"/>
      <c r="U53" s="44">
        <f t="shared" ref="U53:U60" si="22">SUM(Q53:T53)</f>
        <v>0</v>
      </c>
      <c r="V53" s="44"/>
      <c r="W53" s="44"/>
      <c r="X53" s="44"/>
      <c r="Y53" s="44"/>
      <c r="Z53" s="44">
        <f>SUM(V53:Y53)</f>
        <v>0</v>
      </c>
      <c r="AA53" s="44">
        <f>SUM(P53+U53+Z53)</f>
        <v>850</v>
      </c>
      <c r="AB53" s="40">
        <f t="shared" ref="AB53:AB60" si="23">SUM(AA53/K53)</f>
        <v>0.26637417737386399</v>
      </c>
      <c r="AC53" s="7">
        <v>26900089</v>
      </c>
      <c r="AD53" s="118" t="s">
        <v>96</v>
      </c>
      <c r="AE53" s="54">
        <f>403+402+403+403</f>
        <v>1611</v>
      </c>
      <c r="AF53" s="52"/>
    </row>
    <row r="54" spans="2:32" ht="80.25" customHeight="1" x14ac:dyDescent="0.2">
      <c r="B54" s="4"/>
      <c r="C54" s="156"/>
      <c r="D54" s="156"/>
      <c r="E54" s="156"/>
      <c r="F54" s="20" t="s">
        <v>82</v>
      </c>
      <c r="G54" s="56"/>
      <c r="H54" s="10" t="s">
        <v>17</v>
      </c>
      <c r="I54" s="16">
        <v>2806</v>
      </c>
      <c r="J54" s="61">
        <f>+J55+J56+J57:J57</f>
        <v>0</v>
      </c>
      <c r="K54" s="61">
        <f>+K55+K56+K57:K57</f>
        <v>2806</v>
      </c>
      <c r="L54" s="140">
        <f>+SUM(L55:L57)</f>
        <v>316</v>
      </c>
      <c r="M54" s="16">
        <f t="shared" ref="M54:O54" si="24">+SUM(M55:M57)</f>
        <v>244</v>
      </c>
      <c r="N54" s="152">
        <f t="shared" si="24"/>
        <v>201</v>
      </c>
      <c r="O54" s="16">
        <f t="shared" si="24"/>
        <v>0</v>
      </c>
      <c r="P54" s="44">
        <f t="shared" ref="P54:P60" si="25">SUM(L54:O54)</f>
        <v>761</v>
      </c>
      <c r="Q54" s="16"/>
      <c r="R54" s="16"/>
      <c r="S54" s="16"/>
      <c r="T54" s="16"/>
      <c r="U54" s="44">
        <f t="shared" si="22"/>
        <v>0</v>
      </c>
      <c r="V54" s="16"/>
      <c r="W54" s="16"/>
      <c r="X54" s="16"/>
      <c r="Y54" s="16"/>
      <c r="Z54" s="44">
        <f t="shared" ref="Z54:Z59" si="26">SUM(V54:Y54)</f>
        <v>0</v>
      </c>
      <c r="AA54" s="44">
        <f t="shared" ref="AA54:AA60" si="27">SUM(P54+U54+Z54)</f>
        <v>761</v>
      </c>
      <c r="AB54" s="40">
        <f t="shared" si="23"/>
        <v>0.27120456165359941</v>
      </c>
      <c r="AC54" s="7"/>
      <c r="AD54" s="83"/>
      <c r="AE54" s="54">
        <f>403+402+403+403</f>
        <v>1611</v>
      </c>
      <c r="AF54" s="52"/>
    </row>
    <row r="55" spans="2:32" ht="44.25" customHeight="1" x14ac:dyDescent="0.2">
      <c r="B55" s="4"/>
      <c r="C55" s="156"/>
      <c r="D55" s="156"/>
      <c r="E55" s="156"/>
      <c r="F55" s="57"/>
      <c r="G55" s="20" t="s">
        <v>71</v>
      </c>
      <c r="H55" s="14" t="s">
        <v>18</v>
      </c>
      <c r="I55" s="59">
        <v>1000</v>
      </c>
      <c r="J55" s="59"/>
      <c r="K55" s="60">
        <f>+I55+J55</f>
        <v>1000</v>
      </c>
      <c r="L55" s="133">
        <v>137</v>
      </c>
      <c r="M55" s="14">
        <v>79</v>
      </c>
      <c r="N55" s="125">
        <v>71</v>
      </c>
      <c r="O55" s="14"/>
      <c r="P55" s="11">
        <f t="shared" si="25"/>
        <v>287</v>
      </c>
      <c r="Q55" s="14"/>
      <c r="R55" s="14"/>
      <c r="S55" s="14"/>
      <c r="T55" s="14"/>
      <c r="U55" s="11">
        <f t="shared" si="22"/>
        <v>0</v>
      </c>
      <c r="V55" s="14"/>
      <c r="W55" s="14"/>
      <c r="X55" s="14"/>
      <c r="Y55" s="14"/>
      <c r="Z55" s="11">
        <f t="shared" si="26"/>
        <v>0</v>
      </c>
      <c r="AA55" s="87">
        <f t="shared" si="27"/>
        <v>287</v>
      </c>
      <c r="AB55" s="62">
        <f t="shared" si="23"/>
        <v>0.28699999999999998</v>
      </c>
      <c r="AC55" s="7"/>
      <c r="AD55" s="126" t="s">
        <v>131</v>
      </c>
    </row>
    <row r="56" spans="2:32" ht="67.5" customHeight="1" x14ac:dyDescent="0.2">
      <c r="B56" s="4"/>
      <c r="C56" s="156"/>
      <c r="D56" s="156"/>
      <c r="E56" s="156"/>
      <c r="F56" s="23"/>
      <c r="G56" s="20" t="s">
        <v>72</v>
      </c>
      <c r="H56" s="14" t="s">
        <v>18</v>
      </c>
      <c r="I56" s="59">
        <v>200</v>
      </c>
      <c r="J56" s="59"/>
      <c r="K56" s="60">
        <f t="shared" ref="K56:K57" si="28">+I56+J56</f>
        <v>200</v>
      </c>
      <c r="L56" s="133">
        <v>14</v>
      </c>
      <c r="M56" s="14">
        <v>10</v>
      </c>
      <c r="N56" s="125">
        <v>13</v>
      </c>
      <c r="O56" s="14"/>
      <c r="P56" s="11">
        <f t="shared" si="25"/>
        <v>37</v>
      </c>
      <c r="Q56" s="14"/>
      <c r="R56" s="14"/>
      <c r="S56" s="14"/>
      <c r="T56" s="100"/>
      <c r="U56" s="11">
        <f t="shared" si="22"/>
        <v>0</v>
      </c>
      <c r="V56" s="14"/>
      <c r="W56" s="14"/>
      <c r="X56" s="14"/>
      <c r="Y56" s="14"/>
      <c r="Z56" s="11">
        <f t="shared" si="26"/>
        <v>0</v>
      </c>
      <c r="AA56" s="11">
        <f t="shared" si="27"/>
        <v>37</v>
      </c>
      <c r="AB56" s="62">
        <f t="shared" si="23"/>
        <v>0.185</v>
      </c>
      <c r="AC56" s="7"/>
      <c r="AD56" s="126" t="s">
        <v>132</v>
      </c>
    </row>
    <row r="57" spans="2:32" ht="54.75" customHeight="1" x14ac:dyDescent="0.2">
      <c r="B57" s="4"/>
      <c r="C57" s="156"/>
      <c r="D57" s="156"/>
      <c r="E57" s="156"/>
      <c r="F57" s="23"/>
      <c r="G57" s="20" t="s">
        <v>73</v>
      </c>
      <c r="H57" s="14" t="s">
        <v>18</v>
      </c>
      <c r="I57" s="59">
        <v>1606</v>
      </c>
      <c r="J57" s="59"/>
      <c r="K57" s="60">
        <f t="shared" si="28"/>
        <v>1606</v>
      </c>
      <c r="L57" s="133">
        <v>165</v>
      </c>
      <c r="M57" s="14">
        <v>155</v>
      </c>
      <c r="N57" s="125">
        <v>117</v>
      </c>
      <c r="O57" s="14"/>
      <c r="P57" s="11">
        <f t="shared" si="25"/>
        <v>437</v>
      </c>
      <c r="Q57" s="14"/>
      <c r="R57" s="14"/>
      <c r="S57" s="14"/>
      <c r="T57" s="14"/>
      <c r="U57" s="11">
        <f t="shared" si="22"/>
        <v>0</v>
      </c>
      <c r="V57" s="14"/>
      <c r="W57" s="100"/>
      <c r="X57" s="100"/>
      <c r="Y57" s="14"/>
      <c r="Z57" s="11">
        <f t="shared" si="26"/>
        <v>0</v>
      </c>
      <c r="AA57" s="11">
        <f>SUM(P57+U57+Z57)</f>
        <v>437</v>
      </c>
      <c r="AB57" s="62">
        <f>SUM(AA57/K57)</f>
        <v>0.27210460772104605</v>
      </c>
      <c r="AC57" s="7"/>
      <c r="AD57" s="126" t="s">
        <v>113</v>
      </c>
      <c r="AF57" s="52"/>
    </row>
    <row r="58" spans="2:32" ht="92.25" customHeight="1" x14ac:dyDescent="0.2">
      <c r="B58" s="4"/>
      <c r="C58" s="156"/>
      <c r="D58" s="156"/>
      <c r="E58" s="156"/>
      <c r="F58" s="13" t="s">
        <v>83</v>
      </c>
      <c r="G58" s="3"/>
      <c r="H58" s="32" t="s">
        <v>18</v>
      </c>
      <c r="I58" s="16">
        <v>385</v>
      </c>
      <c r="J58" s="10">
        <f>+J59+J60</f>
        <v>0</v>
      </c>
      <c r="K58" s="10">
        <f>+K59+K60</f>
        <v>385</v>
      </c>
      <c r="L58" s="132">
        <f>+SUM(L59:L60)</f>
        <v>28</v>
      </c>
      <c r="M58" s="10">
        <f t="shared" ref="M58:O58" si="29">+SUM(M59:M60)</f>
        <v>30</v>
      </c>
      <c r="N58" s="148">
        <f t="shared" si="29"/>
        <v>31</v>
      </c>
      <c r="O58" s="10">
        <f t="shared" si="29"/>
        <v>0</v>
      </c>
      <c r="P58" s="12">
        <f t="shared" si="25"/>
        <v>89</v>
      </c>
      <c r="Q58" s="10"/>
      <c r="R58" s="10"/>
      <c r="S58" s="10"/>
      <c r="T58" s="10"/>
      <c r="U58" s="12">
        <f t="shared" si="22"/>
        <v>0</v>
      </c>
      <c r="V58" s="10"/>
      <c r="W58" s="10"/>
      <c r="X58" s="10"/>
      <c r="Y58" s="10"/>
      <c r="Z58" s="12">
        <f t="shared" si="26"/>
        <v>0</v>
      </c>
      <c r="AA58" s="12">
        <f t="shared" si="27"/>
        <v>89</v>
      </c>
      <c r="AB58" s="40">
        <f t="shared" si="23"/>
        <v>0.23116883116883116</v>
      </c>
      <c r="AC58" s="7"/>
      <c r="AD58" s="83"/>
      <c r="AE58" s="54">
        <f>33+32+30+30</f>
        <v>125</v>
      </c>
    </row>
    <row r="59" spans="2:32" ht="102.75" customHeight="1" x14ac:dyDescent="0.2">
      <c r="B59" s="4"/>
      <c r="C59" s="156"/>
      <c r="D59" s="156"/>
      <c r="E59" s="156"/>
      <c r="F59" s="23"/>
      <c r="G59" s="20" t="s">
        <v>106</v>
      </c>
      <c r="H59" s="24" t="s">
        <v>17</v>
      </c>
      <c r="I59" s="59">
        <v>360</v>
      </c>
      <c r="J59" s="59"/>
      <c r="K59" s="60">
        <f>+I59+J59</f>
        <v>360</v>
      </c>
      <c r="L59" s="133">
        <v>27</v>
      </c>
      <c r="M59" s="14">
        <v>28</v>
      </c>
      <c r="N59" s="125">
        <v>30</v>
      </c>
      <c r="O59" s="14"/>
      <c r="P59" s="11">
        <f t="shared" si="25"/>
        <v>85</v>
      </c>
      <c r="Q59" s="14"/>
      <c r="R59" s="14"/>
      <c r="S59" s="14"/>
      <c r="T59" s="14"/>
      <c r="U59" s="11">
        <f t="shared" si="22"/>
        <v>0</v>
      </c>
      <c r="V59" s="14"/>
      <c r="W59" s="14"/>
      <c r="X59" s="14"/>
      <c r="Y59" s="14"/>
      <c r="Z59" s="11">
        <f t="shared" si="26"/>
        <v>0</v>
      </c>
      <c r="AA59" s="11">
        <f t="shared" si="27"/>
        <v>85</v>
      </c>
      <c r="AB59" s="62">
        <f t="shared" si="23"/>
        <v>0.2361111111111111</v>
      </c>
      <c r="AC59" s="7"/>
      <c r="AD59" s="126" t="s">
        <v>112</v>
      </c>
    </row>
    <row r="60" spans="2:32" ht="66.75" customHeight="1" x14ac:dyDescent="0.2">
      <c r="B60" s="4"/>
      <c r="C60" s="156"/>
      <c r="D60" s="156"/>
      <c r="E60" s="156"/>
      <c r="F60" s="23"/>
      <c r="G60" s="20" t="s">
        <v>107</v>
      </c>
      <c r="H60" s="24" t="s">
        <v>17</v>
      </c>
      <c r="I60" s="59">
        <v>25</v>
      </c>
      <c r="J60" s="59"/>
      <c r="K60" s="60">
        <f>+I60+J60</f>
        <v>25</v>
      </c>
      <c r="L60" s="133">
        <v>1</v>
      </c>
      <c r="M60" s="14">
        <v>2</v>
      </c>
      <c r="N60" s="125">
        <v>1</v>
      </c>
      <c r="O60" s="14"/>
      <c r="P60" s="11">
        <f t="shared" si="25"/>
        <v>4</v>
      </c>
      <c r="Q60" s="14"/>
      <c r="R60" s="14"/>
      <c r="S60" s="14"/>
      <c r="T60" s="14"/>
      <c r="U60" s="11">
        <f t="shared" si="22"/>
        <v>0</v>
      </c>
      <c r="V60" s="14"/>
      <c r="W60" s="100"/>
      <c r="X60" s="14"/>
      <c r="Y60" s="14"/>
      <c r="Z60" s="11">
        <f>SUM(V60:Y60)</f>
        <v>0</v>
      </c>
      <c r="AA60" s="11">
        <f t="shared" si="27"/>
        <v>4</v>
      </c>
      <c r="AB60" s="62">
        <f t="shared" si="23"/>
        <v>0.16</v>
      </c>
      <c r="AC60" s="7"/>
      <c r="AD60" s="126" t="s">
        <v>133</v>
      </c>
    </row>
    <row r="61" spans="2:32" s="8" customFormat="1" ht="18.75" customHeight="1" x14ac:dyDescent="0.2">
      <c r="B61" s="169" t="s">
        <v>61</v>
      </c>
      <c r="C61" s="170"/>
      <c r="D61" s="170"/>
      <c r="E61" s="170"/>
      <c r="F61" s="170"/>
      <c r="G61" s="170"/>
      <c r="H61" s="170"/>
      <c r="I61" s="170"/>
      <c r="J61" s="170"/>
      <c r="K61" s="170"/>
      <c r="L61" s="170"/>
      <c r="M61" s="170"/>
      <c r="N61" s="170"/>
      <c r="O61" s="170"/>
      <c r="P61" s="170"/>
      <c r="Q61" s="170"/>
      <c r="R61" s="170"/>
      <c r="S61" s="170"/>
      <c r="T61" s="170"/>
      <c r="U61" s="170"/>
      <c r="V61" s="170"/>
      <c r="W61" s="170"/>
      <c r="X61" s="170"/>
      <c r="Y61" s="170"/>
      <c r="Z61" s="170"/>
      <c r="AA61" s="170"/>
      <c r="AB61" s="170"/>
      <c r="AC61" s="170"/>
      <c r="AD61" s="88"/>
    </row>
    <row r="62" spans="2:32" s="8" customFormat="1" ht="30.75" customHeight="1" x14ac:dyDescent="0.2">
      <c r="B62" s="218" t="s">
        <v>44</v>
      </c>
      <c r="C62" s="218"/>
      <c r="D62" s="218"/>
      <c r="E62" s="218"/>
      <c r="F62" s="175" t="s">
        <v>53</v>
      </c>
      <c r="G62" s="175"/>
      <c r="H62" s="175"/>
      <c r="I62" s="175"/>
      <c r="J62" s="175"/>
      <c r="K62" s="175"/>
      <c r="L62" s="175"/>
      <c r="M62" s="175"/>
      <c r="N62" s="175"/>
      <c r="O62" s="175"/>
      <c r="P62" s="175"/>
      <c r="Q62" s="175"/>
      <c r="R62" s="175"/>
      <c r="S62" s="175"/>
      <c r="T62" s="175"/>
      <c r="U62" s="175"/>
      <c r="V62" s="175"/>
      <c r="W62" s="175"/>
      <c r="X62" s="175"/>
      <c r="Y62" s="175"/>
      <c r="Z62" s="175"/>
      <c r="AA62" s="175"/>
      <c r="AB62" s="175"/>
      <c r="AC62" s="175"/>
      <c r="AD62" s="175"/>
    </row>
    <row r="63" spans="2:32" s="8" customFormat="1" ht="15" customHeight="1" x14ac:dyDescent="0.2">
      <c r="B63" s="162" t="s">
        <v>45</v>
      </c>
      <c r="C63" s="162"/>
      <c r="D63" s="162"/>
      <c r="E63" s="162"/>
      <c r="F63" s="174" t="s">
        <v>84</v>
      </c>
      <c r="G63" s="174"/>
      <c r="H63" s="174"/>
      <c r="I63" s="174"/>
      <c r="J63" s="174"/>
      <c r="K63" s="174"/>
      <c r="L63" s="174"/>
      <c r="M63" s="174"/>
      <c r="N63" s="174"/>
      <c r="O63" s="174"/>
      <c r="P63" s="174"/>
      <c r="Q63" s="174"/>
      <c r="R63" s="174"/>
      <c r="S63" s="174"/>
      <c r="T63" s="174"/>
      <c r="U63" s="174"/>
      <c r="V63" s="174"/>
      <c r="W63" s="174"/>
      <c r="X63" s="174"/>
      <c r="Y63" s="174"/>
      <c r="Z63" s="174"/>
      <c r="AA63" s="174"/>
      <c r="AB63" s="174"/>
      <c r="AC63" s="174"/>
      <c r="AD63" s="174"/>
    </row>
    <row r="64" spans="2:32" ht="21" customHeight="1" x14ac:dyDescent="0.2">
      <c r="B64" s="75"/>
      <c r="C64" s="171" t="s">
        <v>97</v>
      </c>
      <c r="D64" s="172"/>
      <c r="E64" s="172"/>
      <c r="F64" s="172"/>
      <c r="G64" s="172"/>
      <c r="H64" s="172"/>
      <c r="I64" s="172"/>
      <c r="J64" s="172"/>
      <c r="K64" s="172"/>
      <c r="L64" s="172"/>
      <c r="M64" s="172"/>
      <c r="N64" s="172"/>
      <c r="O64" s="172"/>
      <c r="P64" s="172"/>
      <c r="Q64" s="172"/>
      <c r="R64" s="172"/>
      <c r="S64" s="172"/>
      <c r="T64" s="172"/>
      <c r="U64" s="172"/>
      <c r="V64" s="172"/>
      <c r="W64" s="172"/>
      <c r="X64" s="172"/>
      <c r="Y64" s="172"/>
      <c r="Z64" s="172"/>
      <c r="AA64" s="172"/>
      <c r="AB64" s="172"/>
      <c r="AC64" s="172"/>
      <c r="AD64" s="173"/>
    </row>
    <row r="65" spans="2:31" ht="51" customHeight="1" x14ac:dyDescent="0.2">
      <c r="B65" s="78" t="s">
        <v>54</v>
      </c>
      <c r="C65" s="163" t="s">
        <v>37</v>
      </c>
      <c r="D65" s="164"/>
      <c r="E65" s="165"/>
      <c r="F65" s="79" t="s">
        <v>38</v>
      </c>
      <c r="G65" s="80" t="s">
        <v>4</v>
      </c>
      <c r="H65" s="81" t="s">
        <v>3</v>
      </c>
      <c r="I65" s="82" t="s">
        <v>39</v>
      </c>
      <c r="J65" s="82" t="s">
        <v>116</v>
      </c>
      <c r="K65" s="82" t="s">
        <v>60</v>
      </c>
      <c r="L65" s="129" t="s">
        <v>5</v>
      </c>
      <c r="M65" s="5" t="s">
        <v>111</v>
      </c>
      <c r="N65" s="144" t="s">
        <v>6</v>
      </c>
      <c r="O65" s="5" t="s">
        <v>7</v>
      </c>
      <c r="P65" s="37" t="s">
        <v>62</v>
      </c>
      <c r="Q65" s="6" t="s">
        <v>8</v>
      </c>
      <c r="R65" s="6" t="s">
        <v>9</v>
      </c>
      <c r="S65" s="6" t="s">
        <v>10</v>
      </c>
      <c r="T65" s="6" t="s">
        <v>11</v>
      </c>
      <c r="U65" s="37" t="s">
        <v>63</v>
      </c>
      <c r="V65" s="6" t="s">
        <v>12</v>
      </c>
      <c r="W65" s="6" t="s">
        <v>13</v>
      </c>
      <c r="X65" s="6" t="s">
        <v>14</v>
      </c>
      <c r="Y65" s="6" t="s">
        <v>15</v>
      </c>
      <c r="Z65" s="37" t="s">
        <v>64</v>
      </c>
      <c r="AA65" s="76" t="s">
        <v>40</v>
      </c>
      <c r="AB65" s="76" t="s">
        <v>41</v>
      </c>
      <c r="AC65" s="77" t="s">
        <v>101</v>
      </c>
      <c r="AD65" s="76" t="s">
        <v>42</v>
      </c>
    </row>
    <row r="66" spans="2:31" ht="63" customHeight="1" x14ac:dyDescent="0.2">
      <c r="B66" s="33">
        <v>3</v>
      </c>
      <c r="C66" s="155" t="s">
        <v>74</v>
      </c>
      <c r="D66" s="155"/>
      <c r="E66" s="155"/>
      <c r="F66" s="9"/>
      <c r="G66" s="13"/>
      <c r="H66" s="10" t="s">
        <v>17</v>
      </c>
      <c r="I66" s="61">
        <f>+I67</f>
        <v>474</v>
      </c>
      <c r="J66" s="61">
        <f>+J67</f>
        <v>-44</v>
      </c>
      <c r="K66" s="61">
        <f>+K67</f>
        <v>430</v>
      </c>
      <c r="L66" s="141">
        <f>+L67</f>
        <v>29</v>
      </c>
      <c r="M66" s="61">
        <f t="shared" ref="M66:O66" si="30">+M67</f>
        <v>32</v>
      </c>
      <c r="N66" s="153">
        <f t="shared" si="30"/>
        <v>39</v>
      </c>
      <c r="O66" s="61">
        <f t="shared" si="30"/>
        <v>0</v>
      </c>
      <c r="P66" s="16">
        <f>SUM(L66:O66)</f>
        <v>100</v>
      </c>
      <c r="Q66" s="61"/>
      <c r="R66" s="61"/>
      <c r="S66" s="61"/>
      <c r="T66" s="61"/>
      <c r="U66" s="16">
        <f>SUM(Q66:T66)</f>
        <v>0</v>
      </c>
      <c r="V66" s="12"/>
      <c r="W66" s="12"/>
      <c r="X66" s="12"/>
      <c r="Y66" s="12"/>
      <c r="Z66" s="16">
        <f>SUM(V66:Y66)</f>
        <v>0</v>
      </c>
      <c r="AA66" s="61">
        <f>SUM(P66+U66+Z66)</f>
        <v>100</v>
      </c>
      <c r="AB66" s="40">
        <f>SUM(AA66/K66)</f>
        <v>0.23255813953488372</v>
      </c>
      <c r="AC66" s="7">
        <v>3252533</v>
      </c>
      <c r="AD66" s="118" t="s">
        <v>103</v>
      </c>
      <c r="AE66" s="54">
        <f>129+131+112+95</f>
        <v>467</v>
      </c>
    </row>
    <row r="67" spans="2:31" ht="45.75" customHeight="1" x14ac:dyDescent="0.2">
      <c r="B67" s="4"/>
      <c r="C67" s="156"/>
      <c r="D67" s="156"/>
      <c r="E67" s="156"/>
      <c r="F67" s="58" t="s">
        <v>74</v>
      </c>
      <c r="G67" s="13"/>
      <c r="H67" s="10" t="s">
        <v>17</v>
      </c>
      <c r="I67" s="31">
        <v>474</v>
      </c>
      <c r="J67" s="61">
        <f>+J68+J69+J70</f>
        <v>-44</v>
      </c>
      <c r="K67" s="61">
        <f>+K68+K69+K70</f>
        <v>430</v>
      </c>
      <c r="L67" s="141">
        <f>+SUM(L68:L70)</f>
        <v>29</v>
      </c>
      <c r="M67" s="61">
        <f t="shared" ref="M67:O67" si="31">+SUM(M68:M70)</f>
        <v>32</v>
      </c>
      <c r="N67" s="153">
        <f t="shared" si="31"/>
        <v>39</v>
      </c>
      <c r="O67" s="61">
        <f t="shared" si="31"/>
        <v>0</v>
      </c>
      <c r="P67" s="16">
        <f>SUM(L67:O67)</f>
        <v>100</v>
      </c>
      <c r="Q67" s="61"/>
      <c r="R67" s="61"/>
      <c r="S67" s="61"/>
      <c r="T67" s="61"/>
      <c r="U67" s="16">
        <f>SUM(Q67:T67)</f>
        <v>0</v>
      </c>
      <c r="V67" s="10"/>
      <c r="W67" s="10"/>
      <c r="X67" s="10"/>
      <c r="Y67" s="10"/>
      <c r="Z67" s="12">
        <f>SUM(V67:Y67)</f>
        <v>0</v>
      </c>
      <c r="AA67" s="61">
        <f>SUM(P67+U67+Z67)</f>
        <v>100</v>
      </c>
      <c r="AB67" s="40">
        <f>SUM(AA67/K67)</f>
        <v>0.23255813953488372</v>
      </c>
      <c r="AC67" s="15"/>
      <c r="AD67" s="84"/>
      <c r="AE67" s="54">
        <f>129+131+112+95</f>
        <v>467</v>
      </c>
    </row>
    <row r="68" spans="2:31" ht="81.75" customHeight="1" x14ac:dyDescent="0.2">
      <c r="B68" s="4"/>
      <c r="C68" s="156"/>
      <c r="D68" s="156"/>
      <c r="E68" s="156"/>
      <c r="F68" s="108"/>
      <c r="G68" s="51" t="s">
        <v>89</v>
      </c>
      <c r="H68" s="14" t="s">
        <v>17</v>
      </c>
      <c r="I68" s="59">
        <v>220</v>
      </c>
      <c r="J68" s="59">
        <v>-14</v>
      </c>
      <c r="K68" s="60">
        <f>+I68+J68</f>
        <v>206</v>
      </c>
      <c r="L68" s="142">
        <v>13</v>
      </c>
      <c r="M68" s="11">
        <v>14</v>
      </c>
      <c r="N68" s="154">
        <v>20</v>
      </c>
      <c r="O68" s="11"/>
      <c r="P68" s="11">
        <f>SUM(L68:O68)</f>
        <v>47</v>
      </c>
      <c r="Q68" s="14"/>
      <c r="R68" s="14"/>
      <c r="S68" s="14"/>
      <c r="T68" s="14"/>
      <c r="U68" s="11">
        <f>SUM(Q68:T68)</f>
        <v>0</v>
      </c>
      <c r="V68" s="14"/>
      <c r="W68" s="14"/>
      <c r="X68" s="14"/>
      <c r="Y68" s="14"/>
      <c r="Z68" s="11">
        <f>SUM(V68:Y68)</f>
        <v>0</v>
      </c>
      <c r="AA68" s="11">
        <f>SUM(P68+U68+Z68)</f>
        <v>47</v>
      </c>
      <c r="AB68" s="62">
        <f>SUM(AA68/K68)</f>
        <v>0.22815533980582525</v>
      </c>
      <c r="AC68" s="21"/>
      <c r="AD68" s="127" t="s">
        <v>119</v>
      </c>
    </row>
    <row r="69" spans="2:31" ht="56.25" customHeight="1" x14ac:dyDescent="0.2">
      <c r="B69" s="4"/>
      <c r="C69" s="156"/>
      <c r="D69" s="156"/>
      <c r="E69" s="156"/>
      <c r="F69" s="46"/>
      <c r="G69" s="51" t="s">
        <v>85</v>
      </c>
      <c r="H69" s="14" t="s">
        <v>17</v>
      </c>
      <c r="I69" s="59">
        <v>87</v>
      </c>
      <c r="J69" s="59"/>
      <c r="K69" s="60">
        <f t="shared" ref="K69:K70" si="32">+I69+J69</f>
        <v>87</v>
      </c>
      <c r="L69" s="142">
        <v>5</v>
      </c>
      <c r="M69" s="11">
        <v>6</v>
      </c>
      <c r="N69" s="154">
        <v>7</v>
      </c>
      <c r="O69" s="11"/>
      <c r="P69" s="11">
        <f>SUM(L69:O69)</f>
        <v>18</v>
      </c>
      <c r="Q69" s="14"/>
      <c r="R69" s="14"/>
      <c r="S69" s="14"/>
      <c r="T69" s="14"/>
      <c r="U69" s="11">
        <f>SUM(Q69:T69)</f>
        <v>0</v>
      </c>
      <c r="V69" s="14"/>
      <c r="W69" s="14"/>
      <c r="X69" s="14"/>
      <c r="Y69" s="14"/>
      <c r="Z69" s="11">
        <f>SUM(V69:Y69)</f>
        <v>0</v>
      </c>
      <c r="AA69" s="11">
        <f>SUM(P69+U69+Z69)</f>
        <v>18</v>
      </c>
      <c r="AB69" s="62">
        <f>SUM(AA69/K69)</f>
        <v>0.20689655172413793</v>
      </c>
      <c r="AC69" s="14"/>
      <c r="AD69" s="127" t="s">
        <v>120</v>
      </c>
    </row>
    <row r="70" spans="2:31" ht="102" x14ac:dyDescent="0.2">
      <c r="B70" s="4"/>
      <c r="C70" s="156"/>
      <c r="D70" s="156"/>
      <c r="E70" s="156"/>
      <c r="F70" s="90"/>
      <c r="G70" s="51" t="s">
        <v>86</v>
      </c>
      <c r="H70" s="14" t="s">
        <v>17</v>
      </c>
      <c r="I70" s="59">
        <v>167</v>
      </c>
      <c r="J70" s="59">
        <v>-30</v>
      </c>
      <c r="K70" s="60">
        <f t="shared" si="32"/>
        <v>137</v>
      </c>
      <c r="L70" s="142">
        <v>11</v>
      </c>
      <c r="M70" s="11">
        <v>12</v>
      </c>
      <c r="N70" s="154">
        <v>12</v>
      </c>
      <c r="O70" s="11"/>
      <c r="P70" s="11">
        <f>SUM(L70:O70)</f>
        <v>35</v>
      </c>
      <c r="Q70" s="14"/>
      <c r="R70" s="14"/>
      <c r="S70" s="14"/>
      <c r="T70" s="14"/>
      <c r="U70" s="11">
        <f>SUM(Q70:T70)</f>
        <v>0</v>
      </c>
      <c r="V70" s="14"/>
      <c r="W70" s="14"/>
      <c r="X70" s="60"/>
      <c r="Y70" s="14"/>
      <c r="Z70" s="11">
        <f>SUM(V70:Y70)</f>
        <v>0</v>
      </c>
      <c r="AA70" s="11">
        <f>SUM(P70+U70+Z70)</f>
        <v>35</v>
      </c>
      <c r="AB70" s="62">
        <f>SUM(AA70/K70)</f>
        <v>0.25547445255474455</v>
      </c>
      <c r="AC70" s="21"/>
      <c r="AD70" s="127" t="s">
        <v>121</v>
      </c>
    </row>
    <row r="71" spans="2:31" ht="20.25" customHeight="1" x14ac:dyDescent="0.3">
      <c r="B71" s="89"/>
      <c r="C71" s="215" t="s">
        <v>108</v>
      </c>
      <c r="D71" s="215"/>
      <c r="E71" s="215"/>
      <c r="F71" s="215"/>
      <c r="G71" s="215"/>
      <c r="H71" s="215"/>
      <c r="I71" s="215"/>
      <c r="J71" s="215"/>
      <c r="K71" s="215"/>
      <c r="L71" s="215"/>
      <c r="M71" s="215"/>
      <c r="N71" s="215"/>
      <c r="O71" s="215"/>
      <c r="P71" s="215"/>
      <c r="Q71" s="215"/>
      <c r="R71" s="215"/>
      <c r="S71" s="215"/>
      <c r="T71" s="215"/>
      <c r="U71" s="215"/>
      <c r="V71" s="215"/>
      <c r="W71" s="215"/>
      <c r="X71" s="215"/>
      <c r="Y71" s="215"/>
      <c r="Z71" s="215"/>
      <c r="AA71" s="215"/>
      <c r="AB71" s="215"/>
      <c r="AC71" s="215"/>
      <c r="AD71" s="89"/>
    </row>
    <row r="72" spans="2:31" x14ac:dyDescent="0.2">
      <c r="S72" s="8"/>
    </row>
    <row r="73" spans="2:31" x14ac:dyDescent="0.2">
      <c r="I73" s="52"/>
      <c r="J73" s="52"/>
      <c r="S73" s="8"/>
      <c r="U73" s="52"/>
    </row>
    <row r="74" spans="2:31" x14ac:dyDescent="0.2">
      <c r="I74" s="52"/>
      <c r="J74" s="52"/>
      <c r="S74" s="8"/>
    </row>
    <row r="75" spans="2:31" x14ac:dyDescent="0.2">
      <c r="S75" s="8"/>
    </row>
    <row r="76" spans="2:31" x14ac:dyDescent="0.2">
      <c r="S76" s="8"/>
      <c r="X76" s="52"/>
    </row>
    <row r="77" spans="2:31" x14ac:dyDescent="0.2">
      <c r="S77" s="8"/>
    </row>
    <row r="78" spans="2:31" x14ac:dyDescent="0.2">
      <c r="S78" s="8"/>
    </row>
    <row r="79" spans="2:31" x14ac:dyDescent="0.2">
      <c r="S79" s="8"/>
    </row>
    <row r="80" spans="2:31" x14ac:dyDescent="0.2">
      <c r="S80" s="8"/>
    </row>
  </sheetData>
  <mergeCells count="84">
    <mergeCell ref="C71:AC71"/>
    <mergeCell ref="C26:E26"/>
    <mergeCell ref="C18:E18"/>
    <mergeCell ref="B13:E13"/>
    <mergeCell ref="C29:E29"/>
    <mergeCell ref="C30:E30"/>
    <mergeCell ref="C31:E31"/>
    <mergeCell ref="C32:E32"/>
    <mergeCell ref="C20:E20"/>
    <mergeCell ref="B35:C35"/>
    <mergeCell ref="C68:E68"/>
    <mergeCell ref="C67:E67"/>
    <mergeCell ref="B62:E62"/>
    <mergeCell ref="C25:E25"/>
    <mergeCell ref="C58:E58"/>
    <mergeCell ref="C53:E53"/>
    <mergeCell ref="B1:AD1"/>
    <mergeCell ref="B2:AD2"/>
    <mergeCell ref="B3:D3"/>
    <mergeCell ref="B4:D4"/>
    <mergeCell ref="B5:D5"/>
    <mergeCell ref="E3:AD3"/>
    <mergeCell ref="E4:AD4"/>
    <mergeCell ref="E5:AD5"/>
    <mergeCell ref="E6:AD6"/>
    <mergeCell ref="B6:D6"/>
    <mergeCell ref="C60:E60"/>
    <mergeCell ref="B61:AC61"/>
    <mergeCell ref="B17:H17"/>
    <mergeCell ref="F9:AD9"/>
    <mergeCell ref="B9:E9"/>
    <mergeCell ref="B12:E12"/>
    <mergeCell ref="C22:E22"/>
    <mergeCell ref="C23:E23"/>
    <mergeCell ref="C24:E24"/>
    <mergeCell ref="C40:E40"/>
    <mergeCell ref="C41:E41"/>
    <mergeCell ref="B28:AC28"/>
    <mergeCell ref="C37:E37"/>
    <mergeCell ref="D35:AD35"/>
    <mergeCell ref="C54:E54"/>
    <mergeCell ref="C42:E42"/>
    <mergeCell ref="C51:AD51"/>
    <mergeCell ref="C39:E39"/>
    <mergeCell ref="B7:AD7"/>
    <mergeCell ref="F8:AD8"/>
    <mergeCell ref="F12:AD12"/>
    <mergeCell ref="F13:AD13"/>
    <mergeCell ref="C16:E16"/>
    <mergeCell ref="B8:E8"/>
    <mergeCell ref="F49:AD49"/>
    <mergeCell ref="F50:AD50"/>
    <mergeCell ref="C70:E70"/>
    <mergeCell ref="C69:E69"/>
    <mergeCell ref="B11:AC11"/>
    <mergeCell ref="C15:AD15"/>
    <mergeCell ref="B34:AC34"/>
    <mergeCell ref="B43:AC43"/>
    <mergeCell ref="B48:AC48"/>
    <mergeCell ref="C36:E36"/>
    <mergeCell ref="C21:E21"/>
    <mergeCell ref="C33:E33"/>
    <mergeCell ref="F63:AD63"/>
    <mergeCell ref="C64:AD64"/>
    <mergeCell ref="C65:E65"/>
    <mergeCell ref="F62:AD62"/>
    <mergeCell ref="B14:E14"/>
    <mergeCell ref="F14:AD14"/>
    <mergeCell ref="C66:E66"/>
    <mergeCell ref="C57:E57"/>
    <mergeCell ref="C27:E27"/>
    <mergeCell ref="B10:E10"/>
    <mergeCell ref="F10:AD10"/>
    <mergeCell ref="B63:E63"/>
    <mergeCell ref="C52:E52"/>
    <mergeCell ref="C38:E38"/>
    <mergeCell ref="C55:E55"/>
    <mergeCell ref="C56:E56"/>
    <mergeCell ref="C47:E47"/>
    <mergeCell ref="B49:E49"/>
    <mergeCell ref="C46:E46"/>
    <mergeCell ref="C45:E45"/>
    <mergeCell ref="B50:E50"/>
    <mergeCell ref="C59:E59"/>
  </mergeCells>
  <printOptions horizontalCentered="1"/>
  <pageMargins left="0.19685039370078741" right="0" top="0.59055118110236227" bottom="0.39370078740157483" header="0.39370078740157483" footer="0.39370078740157483"/>
  <pageSetup scale="45" orientation="landscape" r:id="rId1"/>
  <headerFooter>
    <oddFooter>&amp;C&amp;9PLAN OPERATIVO ANUAL, 2024
&amp;P</oddFooter>
  </headerFooter>
  <rowBreaks count="3" manualBreakCount="3">
    <brk id="32" min="1" max="28" man="1"/>
    <brk id="47" min="1" max="28" man="1"/>
    <brk id="60" min="1" max="28"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31"/>
  <sheetViews>
    <sheetView workbookViewId="0">
      <selection activeCell="Q29" sqref="Q29"/>
    </sheetView>
  </sheetViews>
  <sheetFormatPr baseColWidth="10" defaultRowHeight="15" x14ac:dyDescent="0.25"/>
  <cols>
    <col min="22" max="25" width="11.42578125" style="45"/>
  </cols>
  <sheetData>
    <row r="2" spans="1:19" x14ac:dyDescent="0.25">
      <c r="A2" t="s">
        <v>90</v>
      </c>
    </row>
    <row r="3" spans="1:19" x14ac:dyDescent="0.25">
      <c r="B3">
        <v>1044885.74</v>
      </c>
      <c r="C3">
        <v>29361.84</v>
      </c>
      <c r="E3">
        <f>SUM(C3+C4+E5+C6)</f>
        <v>1136668.51</v>
      </c>
      <c r="I3">
        <v>235687.82</v>
      </c>
      <c r="N3" s="45"/>
    </row>
    <row r="4" spans="1:19" x14ac:dyDescent="0.25">
      <c r="C4">
        <v>62420.93</v>
      </c>
      <c r="G4">
        <v>21472340.73</v>
      </c>
      <c r="M4" s="45"/>
    </row>
    <row r="5" spans="1:19" x14ac:dyDescent="0.25">
      <c r="C5">
        <v>174611.39</v>
      </c>
      <c r="D5" s="45">
        <v>870274.35</v>
      </c>
      <c r="E5">
        <f>SUM(C5:D5)</f>
        <v>1044885.74</v>
      </c>
      <c r="G5">
        <v>21282227.829999998</v>
      </c>
      <c r="I5">
        <v>1320</v>
      </c>
      <c r="N5" s="45"/>
    </row>
    <row r="6" spans="1:19" x14ac:dyDescent="0.25">
      <c r="C6">
        <v>0</v>
      </c>
      <c r="N6" s="45"/>
    </row>
    <row r="7" spans="1:19" x14ac:dyDescent="0.25">
      <c r="G7">
        <f>SUM(G4-G5)</f>
        <v>190112.90000000224</v>
      </c>
      <c r="I7">
        <f>SUM(I3-I5)</f>
        <v>234367.82</v>
      </c>
      <c r="N7" s="45"/>
      <c r="P7" s="45"/>
    </row>
    <row r="8" spans="1:19" x14ac:dyDescent="0.25">
      <c r="C8">
        <f>SUM(C3:C7)</f>
        <v>266394.16000000003</v>
      </c>
      <c r="D8">
        <f>SUM(B3-C5)</f>
        <v>870274.35</v>
      </c>
      <c r="Q8" s="45"/>
    </row>
    <row r="9" spans="1:19" x14ac:dyDescent="0.25">
      <c r="Q9" s="45"/>
    </row>
    <row r="10" spans="1:19" x14ac:dyDescent="0.25">
      <c r="A10" t="s">
        <v>91</v>
      </c>
      <c r="B10">
        <v>21475340.73</v>
      </c>
      <c r="C10">
        <v>507628.57</v>
      </c>
      <c r="D10" s="45">
        <v>190112.90000000224</v>
      </c>
      <c r="E10">
        <f>SUM(C10:D10)</f>
        <v>697741.4700000023</v>
      </c>
    </row>
    <row r="11" spans="1:19" x14ac:dyDescent="0.25">
      <c r="C11">
        <v>74599.259999999995</v>
      </c>
      <c r="D11" s="45">
        <v>74599.259999999995</v>
      </c>
      <c r="E11" s="45">
        <v>74599.259999999995</v>
      </c>
      <c r="I11">
        <v>583519.87</v>
      </c>
    </row>
    <row r="12" spans="1:19" s="45" customFormat="1" x14ac:dyDescent="0.25">
      <c r="C12" s="45">
        <v>20700000</v>
      </c>
      <c r="D12" s="45">
        <v>20700000</v>
      </c>
      <c r="E12" s="45">
        <v>20700000</v>
      </c>
      <c r="J12" s="45">
        <v>73936.960000000006</v>
      </c>
      <c r="K12" s="45">
        <v>92997.744999999995</v>
      </c>
      <c r="L12" s="45">
        <f>SUM(J12:K12)</f>
        <v>166934.70500000002</v>
      </c>
      <c r="N12" s="45">
        <v>1088332.79</v>
      </c>
      <c r="O12" s="45">
        <v>66434.11</v>
      </c>
      <c r="P12" s="45">
        <v>235347.3</v>
      </c>
      <c r="Q12" s="45">
        <f>SUM(O12:P12)</f>
        <v>301781.40999999997</v>
      </c>
    </row>
    <row r="13" spans="1:19" s="45" customFormat="1" x14ac:dyDescent="0.25">
      <c r="C13" s="45">
        <f>SUM(C10:C12)</f>
        <v>21282227.829999998</v>
      </c>
      <c r="O13" s="45">
        <v>277644.5</v>
      </c>
      <c r="P13" s="45">
        <v>235347.3</v>
      </c>
      <c r="Q13" s="45">
        <f>SUM(O13:P13)</f>
        <v>512991.8</v>
      </c>
    </row>
    <row r="14" spans="1:19" x14ac:dyDescent="0.25">
      <c r="D14">
        <f>SUM(B10-C13)</f>
        <v>193112.90000000224</v>
      </c>
      <c r="E14">
        <f>SUM(E10:E12)</f>
        <v>21472340.730000004</v>
      </c>
      <c r="J14">
        <v>323587.42</v>
      </c>
      <c r="K14">
        <v>92997.744999999995</v>
      </c>
      <c r="L14">
        <f>SUM(J14:K14)</f>
        <v>416585.16499999998</v>
      </c>
      <c r="O14">
        <v>38212.29</v>
      </c>
      <c r="P14" s="45">
        <v>235347.3</v>
      </c>
      <c r="Q14">
        <f>SUM(O14:P14)</f>
        <v>273559.58999999997</v>
      </c>
    </row>
    <row r="15" spans="1:19" x14ac:dyDescent="0.25">
      <c r="A15" t="s">
        <v>92</v>
      </c>
      <c r="B15">
        <v>302391.15000000002</v>
      </c>
      <c r="C15">
        <v>13674.66</v>
      </c>
      <c r="Q15" s="45"/>
    </row>
    <row r="16" spans="1:19" x14ac:dyDescent="0.25">
      <c r="C16">
        <v>0</v>
      </c>
      <c r="J16">
        <f>SUM(J12:J14)</f>
        <v>397524.38</v>
      </c>
      <c r="K16">
        <f>SUM(I11-J16)</f>
        <v>185995.49</v>
      </c>
      <c r="O16">
        <f>SUM(O12:O15)</f>
        <v>382290.89999999997</v>
      </c>
      <c r="P16">
        <f>SUM(N12-O16)</f>
        <v>706041.89000000013</v>
      </c>
      <c r="Q16">
        <v>3</v>
      </c>
      <c r="R16">
        <f>SUM(P16/Q16)</f>
        <v>235347.29666666672</v>
      </c>
      <c r="S16" s="45"/>
    </row>
    <row r="17" spans="1:18" x14ac:dyDescent="0.25">
      <c r="C17">
        <f>SUM(C15:C16)</f>
        <v>432968.17000000004</v>
      </c>
      <c r="K17">
        <v>2</v>
      </c>
    </row>
    <row r="18" spans="1:18" x14ac:dyDescent="0.25">
      <c r="D18">
        <f>SUM(B15-C17)</f>
        <v>185995.49</v>
      </c>
      <c r="K18">
        <f>SUM(K16/K17)</f>
        <v>92997.744999999995</v>
      </c>
      <c r="L18">
        <f>SUM(L12:L14)</f>
        <v>583519.87</v>
      </c>
      <c r="P18">
        <v>242419.15</v>
      </c>
    </row>
    <row r="20" spans="1:18" x14ac:dyDescent="0.25">
      <c r="A20" s="103" t="s">
        <v>93</v>
      </c>
      <c r="B20" s="103">
        <v>1088332.79</v>
      </c>
      <c r="C20" s="103"/>
      <c r="D20" s="103"/>
      <c r="E20" s="103"/>
      <c r="F20" s="103"/>
      <c r="G20" s="103"/>
    </row>
    <row r="21" spans="1:18" x14ac:dyDescent="0.25">
      <c r="A21" s="103"/>
      <c r="B21" s="103"/>
      <c r="C21" s="103">
        <v>325698.55</v>
      </c>
      <c r="D21" s="45">
        <v>282806.46000000002</v>
      </c>
      <c r="E21" s="103">
        <f>SUM(C21:D21)</f>
        <v>608505.01</v>
      </c>
      <c r="F21" s="103"/>
      <c r="G21" s="103"/>
      <c r="N21">
        <v>345440.91</v>
      </c>
      <c r="O21">
        <v>29925</v>
      </c>
      <c r="P21" s="45">
        <v>136154.43</v>
      </c>
      <c r="Q21">
        <f>SUM(O21:P21)</f>
        <v>166079.43</v>
      </c>
    </row>
    <row r="22" spans="1:18" s="45" customFormat="1" x14ac:dyDescent="0.25">
      <c r="A22" s="103"/>
      <c r="B22" s="103"/>
      <c r="C22" s="103">
        <v>161487.98000000001</v>
      </c>
      <c r="D22" s="45">
        <v>282806.46000000002</v>
      </c>
      <c r="E22" s="103">
        <f>SUM(C22:D22)</f>
        <v>444294.44000000006</v>
      </c>
      <c r="F22" s="103"/>
      <c r="G22" s="103"/>
      <c r="J22" s="45">
        <v>904014</v>
      </c>
      <c r="O22" s="45">
        <v>43207.05</v>
      </c>
      <c r="P22" s="45">
        <v>136154.43</v>
      </c>
      <c r="Q22" s="45">
        <f>SUM(O22:P22)</f>
        <v>179361.47999999998</v>
      </c>
    </row>
    <row r="23" spans="1:18" x14ac:dyDescent="0.25">
      <c r="A23" s="103"/>
      <c r="B23" s="103"/>
      <c r="C23" s="103">
        <v>35533.33</v>
      </c>
      <c r="D23" s="103"/>
      <c r="E23" s="103">
        <v>35533.33</v>
      </c>
      <c r="F23" s="103"/>
      <c r="G23" s="103"/>
      <c r="J23">
        <v>772701.69</v>
      </c>
    </row>
    <row r="24" spans="1:18" x14ac:dyDescent="0.25">
      <c r="A24" s="103"/>
      <c r="B24" s="103"/>
      <c r="C24" s="103">
        <v>0</v>
      </c>
      <c r="D24" s="103"/>
      <c r="E24" s="103">
        <v>0</v>
      </c>
      <c r="F24" s="103"/>
      <c r="G24" s="103"/>
      <c r="O24">
        <f>SUM(O21:O23)</f>
        <v>73132.05</v>
      </c>
      <c r="P24">
        <f>SUM(N21-O24)</f>
        <v>272308.86</v>
      </c>
      <c r="Q24">
        <v>2</v>
      </c>
      <c r="R24">
        <f>SUM(P24/Q24)</f>
        <v>136154.43</v>
      </c>
    </row>
    <row r="25" spans="1:18" x14ac:dyDescent="0.25">
      <c r="C25">
        <f>SUM(C21:C24)</f>
        <v>522719.86000000004</v>
      </c>
      <c r="D25">
        <f>SUM(B20-C25)</f>
        <v>565612.92999999993</v>
      </c>
      <c r="E25">
        <v>2</v>
      </c>
      <c r="F25">
        <f>SUM(D25/E25)</f>
        <v>282806.46499999997</v>
      </c>
      <c r="J25">
        <f>SUM(J22-J23)</f>
        <v>131312.31000000006</v>
      </c>
      <c r="K25">
        <v>3</v>
      </c>
      <c r="L25">
        <f>SUM(J25/K25)</f>
        <v>43770.770000000019</v>
      </c>
    </row>
    <row r="26" spans="1:18" x14ac:dyDescent="0.25">
      <c r="A26" t="s">
        <v>94</v>
      </c>
      <c r="B26" s="45">
        <v>693230.2</v>
      </c>
    </row>
    <row r="27" spans="1:18" x14ac:dyDescent="0.25">
      <c r="B27" s="45"/>
      <c r="C27">
        <v>38500</v>
      </c>
      <c r="D27" s="45">
        <v>623500</v>
      </c>
      <c r="E27">
        <f>SUM(C27:D27)</f>
        <v>662000</v>
      </c>
      <c r="F27">
        <f>SUM(E27:E29)</f>
        <v>662000</v>
      </c>
      <c r="J27">
        <v>329827.81</v>
      </c>
      <c r="K27" s="45">
        <v>43770.770000000019</v>
      </c>
      <c r="L27" s="45">
        <f>SUM(J27:K27)</f>
        <v>373598.58</v>
      </c>
      <c r="N27">
        <v>414150.36</v>
      </c>
    </row>
    <row r="28" spans="1:18" x14ac:dyDescent="0.25">
      <c r="C28">
        <v>13616.2</v>
      </c>
      <c r="D28" s="45"/>
      <c r="F28" s="45">
        <v>13616.2</v>
      </c>
      <c r="J28">
        <v>259515.19</v>
      </c>
      <c r="K28" s="45">
        <v>43770.770000000019</v>
      </c>
      <c r="L28">
        <f>SUM(J28:K28)</f>
        <v>303285.96000000002</v>
      </c>
      <c r="O28">
        <v>15518.21</v>
      </c>
      <c r="P28" s="45">
        <v>159530.79</v>
      </c>
      <c r="Q28">
        <f>SUM(O28:P28)</f>
        <v>175049</v>
      </c>
    </row>
    <row r="29" spans="1:18" x14ac:dyDescent="0.25">
      <c r="C29">
        <v>17614</v>
      </c>
      <c r="D29" s="45"/>
      <c r="F29" s="45">
        <v>17614</v>
      </c>
      <c r="J29" s="45">
        <v>183358.69</v>
      </c>
      <c r="K29" s="45">
        <v>43770.770000000019</v>
      </c>
      <c r="L29">
        <f>SUM(J29:K29)</f>
        <v>227129.46000000002</v>
      </c>
      <c r="O29">
        <v>239101.36</v>
      </c>
      <c r="Q29" s="45">
        <v>239101.36</v>
      </c>
    </row>
    <row r="31" spans="1:18" x14ac:dyDescent="0.25">
      <c r="C31">
        <f>SUM(C27:C30)</f>
        <v>69730.2</v>
      </c>
      <c r="D31" s="45">
        <f>SUM(B26-C31)</f>
        <v>623500</v>
      </c>
      <c r="E31">
        <f>+B26-C31</f>
        <v>623500</v>
      </c>
      <c r="F31">
        <f>SUM(F27:F29)</f>
        <v>693230.2</v>
      </c>
      <c r="L31">
        <f>SUM(L27:L30)</f>
        <v>904014</v>
      </c>
      <c r="O31">
        <f>SUM(O28:O30)</f>
        <v>254619.56999999998</v>
      </c>
      <c r="P31">
        <f>SUM(N27-O31)</f>
        <v>159530.79</v>
      </c>
      <c r="Q31">
        <f>SUM(Q28:Q29)</f>
        <v>414150.36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EJECUCION</vt:lpstr>
      <vt:lpstr>Hoja3</vt:lpstr>
      <vt:lpstr>EJECUCION!Área_de_impresión</vt:lpstr>
      <vt:lpstr>EJECUCION!Títulos_a_imprimir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Garcia</dc:creator>
  <cp:lastModifiedBy>Cristian Josué López Barera</cp:lastModifiedBy>
  <cp:lastPrinted>2024-04-03T14:56:10Z</cp:lastPrinted>
  <dcterms:created xsi:type="dcterms:W3CDTF">2019-01-08T14:24:40Z</dcterms:created>
  <dcterms:modified xsi:type="dcterms:W3CDTF">2024-04-03T14:56:19Z</dcterms:modified>
</cp:coreProperties>
</file>