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lopezb\Desktop\2025\información publica\agosto\"/>
    </mc:Choice>
  </mc:AlternateContent>
  <bookViews>
    <workbookView xWindow="-120" yWindow="0" windowWidth="2280" windowHeight="0"/>
  </bookViews>
  <sheets>
    <sheet name="EJECUCION" sheetId="1" r:id="rId1"/>
  </sheets>
  <definedNames>
    <definedName name="_xlnm.Print_Area" localSheetId="0">EJECUCION!$B$1:$AD$63</definedName>
    <definedName name="_xlnm.Print_Titles" localSheetId="0">EJECUCION!$1:$1</definedName>
  </definedNames>
  <calcPr calcId="162913"/>
</workbook>
</file>

<file path=xl/calcChain.xml><?xml version="1.0" encoding="utf-8"?>
<calcChain xmlns="http://schemas.openxmlformats.org/spreadsheetml/2006/main">
  <c r="J62" i="1" l="1"/>
  <c r="J48" i="1" l="1"/>
  <c r="J47" i="1"/>
  <c r="J30" i="1" l="1"/>
  <c r="J37" i="1" l="1"/>
  <c r="Q58" i="1" l="1"/>
  <c r="Q59" i="1"/>
  <c r="R59" i="1"/>
  <c r="R58" i="1" s="1"/>
  <c r="S59" i="1"/>
  <c r="S58" i="1" s="1"/>
  <c r="T59" i="1"/>
  <c r="T58" i="1" s="1"/>
  <c r="U38" i="1" l="1"/>
  <c r="AA38" i="1" s="1"/>
  <c r="U37" i="1"/>
  <c r="J39" i="1" l="1"/>
  <c r="J18" i="1"/>
  <c r="K38" i="1" l="1"/>
  <c r="AB38" i="1" s="1"/>
  <c r="K37" i="1"/>
  <c r="P38" i="1"/>
  <c r="J51" i="1" l="1"/>
  <c r="L16" i="1"/>
  <c r="J59" i="1" l="1"/>
  <c r="J58" i="1" s="1"/>
  <c r="K58" i="1" s="1"/>
  <c r="K61" i="1"/>
  <c r="K62" i="1"/>
  <c r="K60" i="1"/>
  <c r="J50" i="1"/>
  <c r="K50" i="1" s="1"/>
  <c r="J46" i="1"/>
  <c r="K46" i="1" s="1"/>
  <c r="K52" i="1"/>
  <c r="K51" i="1"/>
  <c r="K48" i="1"/>
  <c r="K49" i="1"/>
  <c r="K47" i="1"/>
  <c r="K39" i="1"/>
  <c r="J36" i="1"/>
  <c r="K36" i="1" s="1"/>
  <c r="K29" i="1"/>
  <c r="K30" i="1"/>
  <c r="K32" i="1"/>
  <c r="K33" i="1"/>
  <c r="K34" i="1"/>
  <c r="K28" i="1"/>
  <c r="J27" i="1"/>
  <c r="K24" i="1"/>
  <c r="K22" i="1"/>
  <c r="K19" i="1"/>
  <c r="J21" i="1"/>
  <c r="K21" i="1" l="1"/>
  <c r="J17" i="1"/>
  <c r="K17" i="1" s="1"/>
  <c r="K59" i="1"/>
  <c r="J45" i="1"/>
  <c r="K45" i="1" s="1"/>
  <c r="K18" i="1"/>
  <c r="K27" i="1"/>
  <c r="J16" i="1"/>
  <c r="K16" i="1" s="1"/>
  <c r="M59" i="1"/>
  <c r="N59" i="1"/>
  <c r="O59" i="1"/>
  <c r="L59" i="1"/>
  <c r="L36" i="1" l="1"/>
  <c r="M36" i="1"/>
  <c r="N36" i="1"/>
  <c r="O36" i="1"/>
  <c r="M58" i="1" l="1"/>
  <c r="N58" i="1"/>
  <c r="O58" i="1"/>
  <c r="L58" i="1"/>
  <c r="Y50" i="1"/>
  <c r="X50" i="1"/>
  <c r="W50" i="1"/>
  <c r="V50" i="1"/>
  <c r="T50" i="1"/>
  <c r="S50" i="1"/>
  <c r="R50" i="1"/>
  <c r="R45" i="1" s="1"/>
  <c r="Q50" i="1"/>
  <c r="M50" i="1"/>
  <c r="N50" i="1"/>
  <c r="O50" i="1"/>
  <c r="L50" i="1"/>
  <c r="Y46" i="1"/>
  <c r="X46" i="1"/>
  <c r="W46" i="1"/>
  <c r="V46" i="1"/>
  <c r="T46" i="1"/>
  <c r="S46" i="1"/>
  <c r="R46" i="1"/>
  <c r="Q46" i="1"/>
  <c r="M46" i="1"/>
  <c r="N46" i="1"/>
  <c r="O46" i="1"/>
  <c r="L46" i="1"/>
  <c r="X45" i="1"/>
  <c r="W45" i="1"/>
  <c r="V45" i="1"/>
  <c r="Y36" i="1"/>
  <c r="X36" i="1"/>
  <c r="W36" i="1"/>
  <c r="V36" i="1"/>
  <c r="T36" i="1"/>
  <c r="S36" i="1"/>
  <c r="R36" i="1"/>
  <c r="Q36" i="1"/>
  <c r="Y27" i="1"/>
  <c r="X27" i="1"/>
  <c r="W27" i="1"/>
  <c r="V27" i="1"/>
  <c r="T27" i="1"/>
  <c r="S27" i="1"/>
  <c r="R27" i="1"/>
  <c r="Q27" i="1"/>
  <c r="O27" i="1"/>
  <c r="M27" i="1"/>
  <c r="N27" i="1"/>
  <c r="L27" i="1"/>
  <c r="Y21" i="1"/>
  <c r="Y17" i="1" s="1"/>
  <c r="X21" i="1"/>
  <c r="W21" i="1"/>
  <c r="V21" i="1"/>
  <c r="V17" i="1" s="1"/>
  <c r="T21" i="1"/>
  <c r="T17" i="1" s="1"/>
  <c r="S21" i="1"/>
  <c r="R21" i="1"/>
  <c r="Q21" i="1"/>
  <c r="M21" i="1"/>
  <c r="N21" i="1"/>
  <c r="O21" i="1"/>
  <c r="L21" i="1"/>
  <c r="Y18" i="1"/>
  <c r="X18" i="1"/>
  <c r="W18" i="1"/>
  <c r="V18" i="1"/>
  <c r="T18" i="1"/>
  <c r="S18" i="1"/>
  <c r="R18" i="1"/>
  <c r="Q18" i="1"/>
  <c r="M18" i="1"/>
  <c r="N18" i="1"/>
  <c r="O18" i="1"/>
  <c r="L18" i="1"/>
  <c r="U36" i="1" l="1"/>
  <c r="R17" i="1"/>
  <c r="R16" i="1" s="1"/>
  <c r="Q17" i="1"/>
  <c r="O17" i="1"/>
  <c r="O16" i="1" s="1"/>
  <c r="N17" i="1"/>
  <c r="N16" i="1" s="1"/>
  <c r="M17" i="1"/>
  <c r="M16" i="1" s="1"/>
  <c r="L17" i="1"/>
  <c r="N45" i="1"/>
  <c r="L45" i="1"/>
  <c r="O45" i="1"/>
  <c r="Q45" i="1"/>
  <c r="S45" i="1"/>
  <c r="T45" i="1"/>
  <c r="Y45" i="1"/>
  <c r="M45" i="1"/>
  <c r="Y16" i="1"/>
  <c r="Q16" i="1"/>
  <c r="V16" i="1"/>
  <c r="T16" i="1"/>
  <c r="W17" i="1"/>
  <c r="W16" i="1" s="1"/>
  <c r="X17" i="1"/>
  <c r="X16" i="1" s="1"/>
  <c r="S17" i="1"/>
  <c r="S16" i="1" s="1"/>
  <c r="Z38" i="1"/>
  <c r="Z34" i="1" l="1"/>
  <c r="Z33" i="1"/>
  <c r="Z32" i="1"/>
  <c r="Z29" i="1"/>
  <c r="Z37" i="1" l="1"/>
  <c r="Z36" i="1"/>
  <c r="Z17" i="1"/>
  <c r="Z39" i="1" l="1"/>
  <c r="U34" i="1" l="1"/>
  <c r="U33" i="1"/>
  <c r="U32" i="1"/>
  <c r="U29" i="1"/>
  <c r="P36" i="1" l="1"/>
  <c r="AA36" i="1" s="1"/>
  <c r="P37" i="1"/>
  <c r="AA37" i="1" s="1"/>
  <c r="U39" i="1"/>
  <c r="P39" i="1"/>
  <c r="AB37" i="1" l="1"/>
  <c r="AA39" i="1"/>
  <c r="AB39" i="1" s="1"/>
  <c r="P34" i="1" l="1"/>
  <c r="AA34" i="1" s="1"/>
  <c r="AB34" i="1" s="1"/>
  <c r="P33" i="1"/>
  <c r="P32" i="1"/>
  <c r="AA32" i="1" s="1"/>
  <c r="Z30" i="1"/>
  <c r="U30" i="1"/>
  <c r="P30" i="1"/>
  <c r="P29" i="1"/>
  <c r="AA29" i="1" s="1"/>
  <c r="Z28" i="1"/>
  <c r="U28" i="1"/>
  <c r="P28" i="1"/>
  <c r="AA33" i="1" l="1"/>
  <c r="AB33" i="1" s="1"/>
  <c r="AA28" i="1"/>
  <c r="AB28" i="1" s="1"/>
  <c r="AB29" i="1"/>
  <c r="AB32" i="1"/>
  <c r="AA30" i="1"/>
  <c r="AB30" i="1" s="1"/>
  <c r="P46" i="1"/>
  <c r="Z27" i="1"/>
  <c r="U27" i="1"/>
  <c r="P27" i="1"/>
  <c r="AA27" i="1" l="1"/>
  <c r="P24" i="1"/>
  <c r="U24" i="1"/>
  <c r="AA24" i="1" l="1"/>
  <c r="AB24" i="1" s="1"/>
  <c r="Z18" i="1" l="1"/>
  <c r="U18" i="1"/>
  <c r="P18" i="1"/>
  <c r="AA18" i="1" l="1"/>
  <c r="AB36" i="1" l="1"/>
  <c r="Z62" i="1" l="1"/>
  <c r="Z61" i="1"/>
  <c r="Z60" i="1"/>
  <c r="Z59" i="1"/>
  <c r="Z58" i="1"/>
  <c r="Z52" i="1" l="1"/>
  <c r="Z51" i="1"/>
  <c r="Z50" i="1"/>
  <c r="Z49" i="1"/>
  <c r="Z48" i="1"/>
  <c r="Z47" i="1"/>
  <c r="Z46" i="1"/>
  <c r="Z45" i="1"/>
  <c r="Z19" i="1"/>
  <c r="Z16" i="1"/>
  <c r="U58" i="1" l="1"/>
  <c r="U59" i="1" l="1"/>
  <c r="U46" i="1" l="1"/>
  <c r="AA46" i="1" s="1"/>
  <c r="U45" i="1" l="1"/>
  <c r="U16" i="1"/>
  <c r="P51" i="1" l="1"/>
  <c r="P50" i="1" l="1"/>
  <c r="AB27" i="1" l="1"/>
  <c r="AB46" i="1" l="1"/>
  <c r="AB18" i="1"/>
  <c r="P59" i="1"/>
  <c r="P58" i="1"/>
  <c r="U47" i="1" l="1"/>
  <c r="U62" i="1" l="1"/>
  <c r="P62" i="1"/>
  <c r="U61" i="1"/>
  <c r="P61" i="1"/>
  <c r="U60" i="1"/>
  <c r="P60" i="1"/>
  <c r="U52" i="1"/>
  <c r="P52" i="1"/>
  <c r="U51" i="1"/>
  <c r="U50" i="1"/>
  <c r="U49" i="1"/>
  <c r="P49" i="1"/>
  <c r="U48" i="1"/>
  <c r="P48" i="1"/>
  <c r="P47" i="1"/>
  <c r="U22" i="1"/>
  <c r="P22" i="1"/>
  <c r="U21" i="1"/>
  <c r="P21" i="1"/>
  <c r="U19" i="1"/>
  <c r="P19" i="1"/>
  <c r="U17" i="1"/>
  <c r="P17" i="1"/>
  <c r="P16" i="1" s="1"/>
  <c r="AA16" i="1" s="1"/>
  <c r="AB16" i="1" s="1"/>
  <c r="AA21" i="1" l="1"/>
  <c r="AA22" i="1"/>
  <c r="AB22" i="1" s="1"/>
  <c r="AA19" i="1"/>
  <c r="AB19" i="1" s="1"/>
  <c r="AA49" i="1"/>
  <c r="AB49" i="1" s="1"/>
  <c r="AA47" i="1"/>
  <c r="AB47" i="1" s="1"/>
  <c r="P45" i="1"/>
  <c r="AA17" i="1"/>
  <c r="AA48" i="1"/>
  <c r="AB48" i="1" s="1"/>
  <c r="AA61" i="1"/>
  <c r="AB61" i="1" s="1"/>
  <c r="AA50" i="1"/>
  <c r="AB50" i="1" s="1"/>
  <c r="AA52" i="1"/>
  <c r="AB52" i="1" s="1"/>
  <c r="AA60" i="1"/>
  <c r="AB60" i="1" s="1"/>
  <c r="AA51" i="1"/>
  <c r="AB51" i="1" s="1"/>
  <c r="AA62" i="1"/>
  <c r="AB62" i="1" s="1"/>
  <c r="AA45" i="1" l="1"/>
  <c r="AA58" i="1"/>
  <c r="AB58" i="1" s="1"/>
  <c r="AA59" i="1"/>
  <c r="AB59" i="1" l="1"/>
  <c r="AB45" i="1"/>
  <c r="AB21" i="1"/>
  <c r="AB17" i="1" l="1"/>
  <c r="AE59" i="1" l="1"/>
  <c r="AE58" i="1"/>
  <c r="AE50" i="1"/>
  <c r="AE45" i="1"/>
  <c r="AE46" i="1"/>
  <c r="AE27" i="1"/>
  <c r="AE17" i="1"/>
  <c r="AE36" i="1"/>
  <c r="AE16" i="1" l="1"/>
</calcChain>
</file>

<file path=xl/sharedStrings.xml><?xml version="1.0" encoding="utf-8"?>
<sst xmlns="http://schemas.openxmlformats.org/spreadsheetml/2006/main" count="205" uniqueCount="117">
  <si>
    <t>Ser la institución rectora del desarrollo económico nacional para crear oportunidades de inversión y generación de empleo formal.</t>
  </si>
  <si>
    <t xml:space="preserve">Contribuir  a la mejora de las condiciones de vida de los guatemaltecos, apoyando el incremento de  la competitividad  del país, fomentando la inversión, desarrollando las Micro, Pequeñas y Medianas Empresas  y  fortaleciendo el comercio exterior. </t>
  </si>
  <si>
    <t xml:space="preserve">VINCULACIÓN INSTITUCIONAL </t>
  </si>
  <si>
    <t>UNIDAD DE MEDIDA</t>
  </si>
  <si>
    <t xml:space="preserve">ACCIONES </t>
  </si>
  <si>
    <t xml:space="preserve">Ene  </t>
  </si>
  <si>
    <t xml:space="preserve">Feb       </t>
  </si>
  <si>
    <t xml:space="preserve">Mar </t>
  </si>
  <si>
    <t xml:space="preserve">Abr </t>
  </si>
  <si>
    <t xml:space="preserve">May </t>
  </si>
  <si>
    <t xml:space="preserve">Jun </t>
  </si>
  <si>
    <t xml:space="preserve">Jul </t>
  </si>
  <si>
    <t xml:space="preserve">Ago </t>
  </si>
  <si>
    <t xml:space="preserve">Sep </t>
  </si>
  <si>
    <t xml:space="preserve">Oct </t>
  </si>
  <si>
    <t>Nov</t>
  </si>
  <si>
    <t xml:space="preserve">Dic </t>
  </si>
  <si>
    <t>Documento</t>
  </si>
  <si>
    <t xml:space="preserve">Documento </t>
  </si>
  <si>
    <t xml:space="preserve">Evento </t>
  </si>
  <si>
    <t xml:space="preserve">PROGRAMA 13: GESTIÓN DE LA INTEGRACIÓN ECONÓMICA Y COMERCIO EXTERIOR </t>
  </si>
  <si>
    <t xml:space="preserve">Integración Económica Centroamericana </t>
  </si>
  <si>
    <t xml:space="preserve">Aplicación de los compromisos en el marco de los acuerdos de OMC </t>
  </si>
  <si>
    <t xml:space="preserve">Participación activa de Guatemala dentro del mecanismo de solución de diferencias </t>
  </si>
  <si>
    <t>Participación dentro de los Comités de los acuerdos  de la OMC, OMPI, UNCTAD, CCI</t>
  </si>
  <si>
    <t>Establecimiento y fortalecimiento de mecanismos de consulta con el sector privado y sociedad civil</t>
  </si>
  <si>
    <t xml:space="preserve">Representación de Guatemala en foros comerciales  y reuniones </t>
  </si>
  <si>
    <t xml:space="preserve">Ferias comerciales </t>
  </si>
  <si>
    <t xml:space="preserve">Generar las condiciones que permitan la atracción de inversiones para la creación de empleo digno y así promover el desarrollo económico de los guatemaltecos.  </t>
  </si>
  <si>
    <t xml:space="preserve">RESULTADO INSTITUCIONAL </t>
  </si>
  <si>
    <t xml:space="preserve">PRODUCTO </t>
  </si>
  <si>
    <t>SUBPRODUCTO</t>
  </si>
  <si>
    <t xml:space="preserve">META INICIAL </t>
  </si>
  <si>
    <t xml:space="preserve">AVANCE ACUMULADO ENERO-DICIEMBRE </t>
  </si>
  <si>
    <t xml:space="preserve">% AVANCE ACUMULADO ENERO - DICIEMBRE </t>
  </si>
  <si>
    <t xml:space="preserve">INFORMACIÓN RELEVANTE/ALERTAS/ PROBLEMAS </t>
  </si>
  <si>
    <t xml:space="preserve">OBJETIVO OPERATIVO </t>
  </si>
  <si>
    <t xml:space="preserve">Acción </t>
  </si>
  <si>
    <t xml:space="preserve">Actividad </t>
  </si>
  <si>
    <t>Atraer Inversión Extranjera Directa como motor de crecimiento y diversificación económica y promover la inserción exitosa de Guatemala en el contexto globalizado del comercio.</t>
  </si>
  <si>
    <t>DIRECCIÓN DE POLÍTICA DE COMERCIO EXTERIOR</t>
  </si>
  <si>
    <t xml:space="preserve">DIRECCIÓN DE ADMINISTRACIÓN DEL COMERCIO EXTERIOR </t>
  </si>
  <si>
    <t xml:space="preserve"> Administrar los acuerdos comerciales internacionales vigentes para Guatemala, propiciando su óptimo aprovechamiento.</t>
  </si>
  <si>
    <t>MISIÓN PERMANENTE DE GUATEMALA ANTE LA ORGANIZACIÓN MUNDIAL DEL COMERCIO -OMC-</t>
  </si>
  <si>
    <t xml:space="preserve"> Posicionar los intereses comerciales de Guatemala en el la Organización Mundial del Comercio -OMA-   y otros organismos internacionales como; Organización Mundial de la Propiedad Intelectual -OMPI-, el Centro de Comercio Internacional -CCI- la Conferencia de Naciones Unidas cobre comercio y desarrollo -CNUCED-.</t>
  </si>
  <si>
    <t xml:space="preserve"> Es la encargada de elaborar informes técnicos y suministrar datos estadísticos, para apoyar y sustentar la formulación de políticas, estrategias, y asesoría en el materia comercial y macroeconómica, así como el análisis permanente de la coyuntura económica internacional.</t>
  </si>
  <si>
    <t>No.</t>
  </si>
  <si>
    <t>VISIÓN</t>
  </si>
  <si>
    <t>MISIÓN</t>
  </si>
  <si>
    <t>OBJETIVO ESTRATÉGICO</t>
  </si>
  <si>
    <t xml:space="preserve">INDICADOR </t>
  </si>
  <si>
    <t xml:space="preserve">META VIGENTE  </t>
  </si>
  <si>
    <t>ÓRGANO DE POLÍTICA Y  ANÁLISIS ECONÓMICO</t>
  </si>
  <si>
    <r>
      <t xml:space="preserve">AVANCE FÍSICO 1ER. </t>
    </r>
    <r>
      <rPr>
        <b/>
        <sz val="9"/>
        <color indexed="8"/>
        <rFont val="Times New Roman"/>
        <family val="1"/>
      </rPr>
      <t xml:space="preserve">CUATRIMESTRE </t>
    </r>
  </si>
  <si>
    <r>
      <t xml:space="preserve">AVANCE FÍSICO 2DO. </t>
    </r>
    <r>
      <rPr>
        <b/>
        <sz val="9"/>
        <color indexed="8"/>
        <rFont val="Times New Roman"/>
        <family val="1"/>
      </rPr>
      <t>CUATRIMESTRE</t>
    </r>
  </si>
  <si>
    <r>
      <t xml:space="preserve">AVANCE FÍSICO 3ER. </t>
    </r>
    <r>
      <rPr>
        <b/>
        <sz val="9"/>
        <color indexed="8"/>
        <rFont val="Times New Roman"/>
        <family val="1"/>
      </rPr>
      <t xml:space="preserve">CUATRIMESTRE </t>
    </r>
  </si>
  <si>
    <t xml:space="preserve">Negociaciones </t>
  </si>
  <si>
    <t>Potencializar los proyectos de asistencia técnica a Guatemala</t>
  </si>
  <si>
    <t xml:space="preserve">Resolución de procesos de verificación de origen, opiniones técnica y certificación de origen </t>
  </si>
  <si>
    <t>Productores, exportadores e importadores beneficiados con asesorías  técnicas para resolver y prevenir obstáculos al intercambio comercial</t>
  </si>
  <si>
    <t>Emisión de certificados de adjudicación de volumen de contingentes arancelarios y cuotas de exportación</t>
  </si>
  <si>
    <t xml:space="preserve">Análisis de la actividad económica y de comercio exterior de Guatemala </t>
  </si>
  <si>
    <t>Diseño y negociación de acuerdos comerciales, impulsar el adecuado proceso de integración económica centroamericana  y promover la expansión de la base exportable, así como coordinar con la Misión de Guatemala ante la Organización Mundial del Comercio -OMC- .</t>
  </si>
  <si>
    <t>Administración  de Acuerdos Comerciales Internacionales</t>
  </si>
  <si>
    <t xml:space="preserve"> Servicios de Análisis Económico e Información Estadística del Comercio Exterior</t>
  </si>
  <si>
    <t>Análisis y estadísticas de inteligencia de mercados, industrias, oportunidades y tendencias relevantes</t>
  </si>
  <si>
    <t>Análisis y actualización de información e indicadores económicos y comerciales, como apoyo para la formulación e implementación de estrategias nacionales, políticas públicas y posiciones de intereses para agentes económicos</t>
  </si>
  <si>
    <t>Negociación de Acuerdos Comerciales Internacionales y Promoción de la Integración Económica</t>
  </si>
  <si>
    <t>Análisis y estadísticas económicas y comerciales por socio comercial o región, producto, regímenes especiales, sectores o clasificaciones económicas</t>
  </si>
  <si>
    <t>Para el 2025, se ha incrementado a 16,160 los certificados de adjudicación, resoluciones de proceso de verificación y notificaciones en materia comercial, en el marco de la administración de los acuerdos comerciales vigentes (Línea base de 4,324 en 2019 a 16,160 en 2025)</t>
  </si>
  <si>
    <t xml:space="preserve"> Número de certificados de adjudicación, resoluciones de proceso de verificación y notificaciones en  materia comercial emitidos.</t>
  </si>
  <si>
    <t xml:space="preserve">SEGUIMIENTO MENSUAL Y CUATRIMESTRAL DE EJECUCIÓN DE METAS FÍSICAS </t>
  </si>
  <si>
    <t xml:space="preserve">  </t>
  </si>
  <si>
    <t xml:space="preserve">UNIDAD DE APOYO AL COMERCIO EXTERIOR Y LA INTEGRACIÓN </t>
  </si>
  <si>
    <t xml:space="preserve">        MINISTERIO DE ECONOMÍA 
MATRIZ DE PLANIFICACIÓN, POA 2025</t>
  </si>
  <si>
    <t>EJECUCIÓN MENSUAL, CUATRIMESTRAL Y ANUAL,  POA 2025</t>
  </si>
  <si>
    <t xml:space="preserve">% DE EJECUCIÓN
</t>
  </si>
  <si>
    <t>PRESUPUESTO VIGENTE 2025    EN  Q.</t>
  </si>
  <si>
    <r>
      <t>% DE EJECUCIÓN</t>
    </r>
    <r>
      <rPr>
        <sz val="10"/>
        <rFont val="Times New Roman"/>
        <family val="1"/>
      </rPr>
      <t xml:space="preserve">
</t>
    </r>
  </si>
  <si>
    <t>Acuerdos y  convenios comerciales negociados y  suscritos para beneficio del sector exportador a nivel región.</t>
  </si>
  <si>
    <t>Acuerdos y  convenios comerciales  suscritos a través de las negociaciones comerciales con diferentes países a nivel región.</t>
  </si>
  <si>
    <t>Gestionar y negociar Acuerdos Comerciales y de inversión, para el mejoramiento de las condiciones relacionadas con el comercio y la ampliación y profundización de los acuerdos comerciales vigentes</t>
  </si>
  <si>
    <t>Negociaciones  para Facilitación del Comercio libre movilidad de bienes, servicios e inversión, reconocimiento  de registros, legislación centroamericana, propiedad intelectual y armonización arancelaria</t>
  </si>
  <si>
    <t>Negociaciones de Guatemala, Honduras y El Salvador (Integración Profunda con incorporación de El Salvador)</t>
  </si>
  <si>
    <t xml:space="preserve">Informes de  gestión  en el  marco de los acuerdos ante la Organización Mundial del Comercio (OMC), para beneficio del sector empresarial en el Ginebra, Suiza. </t>
  </si>
  <si>
    <t>Ferias y misiones en beneficio de empresarios exportadores para el desarrollo comercial a nivel región.</t>
  </si>
  <si>
    <t xml:space="preserve">Misiones comerciales </t>
  </si>
  <si>
    <t>Informes sobre estrategias de negocios y atracción de inversiones extranjeras  para beneficio del sector empresarial</t>
  </si>
  <si>
    <t xml:space="preserve">Gestión de acuerdos comerciales internacionales vigentes para Guatemala, a beneficio de productores, exportadores, importadores y la recaudación tributaria </t>
  </si>
  <si>
    <t>Documentos para la prevención y  solución de controversias comerciales internacionales, en el marco de la Organización Mundial del Comercio, Tratados de libre comercio vigentes y la Integración Centroamericana a nivel región.</t>
  </si>
  <si>
    <t>Productores, exportadores e importadores beneficiados con la atención de controversias comerciales y mecanismos de defensa comercial.</t>
  </si>
  <si>
    <t>Administrar las notificaciones en materia comercial para apoyar a los productores nacionales y cumplir con los compromisos contraídos en la OMC.</t>
  </si>
  <si>
    <t xml:space="preserve">Aplicación de acuerdos comerciales internacionales vigentes para Guatemala, a beneficio de productores, exportadores, importadores y la recaudación tributaria </t>
  </si>
  <si>
    <t>Análisis de la actividad económica y de comercio exterior de Guatemala</t>
  </si>
  <si>
    <t>PRESUPUESTO APROBADO MEDIANTE DECRETO 36-2024, LEY DE PRESUPUESTO GENERAL DE INGRESOS Y EGRESOS DEL ESTADO PARA EL EJERCICIO FISCAL 2025</t>
  </si>
  <si>
    <r>
      <rPr>
        <b/>
        <i/>
        <sz val="10"/>
        <rFont val="Times New Roman"/>
        <family val="1"/>
      </rPr>
      <t xml:space="preserve">Vnculación Institucional : Plan Nacional de Desarrollo EJE KATÚN 2032: Riqueza para todas y todos y Bienestar para la Gente .
Objetivos de Desarrollo Sostenible -ODS-: ODS 1. Terminar con la pobreza en todas sus formas y en  todas partes. Meta: 1.4:  Para el 2030, asegurar que todos los hombres y mujeres , en particular los pobres y vulnerables tengan iguales derechos a los recursos económicos, nueva tecnología apropiada y servicios financieros , incluyendo las microfinanzas. ODS2 Para el 2030, poner fin al hambre y asegurar el acceso a todas las personas , en particular los pobres y las personas en  situaciones  vulnerables, Meta: 2.1. ODS4: Garantizar una educación inclusiva , equitativa y de c calidad y promover oportunidades de aprendizaje durante toda la vida para todos Meta 4.4 ODS 8: Promover el crecimiento económico sostenido, inclusivo y sostenible, el empleo pleno y productivo y el trabajo decente para todos. Metas: 8.1, 8.2  y  8.3 ;ODS 9. Construir infraestructura resiliente, promover la industrialización inclusiva y sostenible y fomentar la innovación. Meta : 9.3 , ODS 10. Reducir las desigualdad en  y entre los países. Meta.10.2.  ODS 12. Producción y consumo responsables garantizar modalidades de consumo y producción n sostenible , Meta 12.7 , Promover prácticas de adquisición pública que sean sostenibles, de conformidad con las políticas y prioridades nacionales ,  ODS 16  Promover sociedades pacíficas e inclusivas para el desarrollo sostenible, facilitar el acceso a la justicia para todos y crear instituciones eficaces, responsables e inclusivas a todos los niveles, Meta 16.6.2  Proporción de la población que se siente satisfecha con su última experiencia de los servicios públicos. Prioridades Nacionales de Desarrollo: Prioridad 1: Reducción de la pobreza y protección social. MED 1: Para el 2030, potenciar y promover la inclusión social, económica y política de todos, independientemente de su edad , raza etnia , origen, religión o situación económica u otra condición. Prioridad 4: Empleo e inversión . MED 6: En 2032, el crecimiento del PIB real ha sido paulatino y sostenido, hasta alcanzar una tasa no menor del 5.4%: a) Rango entre 3.4 y 4.4% en el quinquenio 2015-2020 b) Rango entre 4.4 y 5.4 en el quinquenio 2021-2025. c) No menor del 5.4 en los siguientes años, hasta llegar a 2032. MED 7: Se ha reducido la precariedad laboral mediante la generación de empleos decentes y de calidad a) Disminución gradual de la tasa de subempleo a partir del último dato disponible: 16.9%, b) Disminución gradual de la informalidad a partir del último dato disponible: 69.2%, c) Disminución gradual de la tasa de desempleo a partir del último dato disponible: 3.2%., d) Eliminación del porcentaje de trabajadores que viven en pobreza extrema. MED 8: Turismo Sostenible: Para 2030, elaborar y poner en práctica políticas encaminadas a promover el turismo sostenible que cree puestos de trabajo y promueva la cultura y los productos locales . 
PGG 204-2028:Principios: La equidad como eje orientador de la función pública, Un país plural , Impulsar la economía humana,Territorializar el desarrollo.  OBJETIVOS:  Rescatar  urgentemente el Estado ante la corrupción ,•Realizar las acciones catalíticas que detonarán los cambios necesarios y Fundar los cimientos del desarrollo sostenible : . EJES ESTRATÉGICOS POR UN PASÍS PARA VIVIR.;EJE ESTRATEGICO 1. HACIA UNA FUNCIÓN PÚBLICA LEGÍTIMA Y EFICAZ: Línea Estratégica de fortlecer mecanismos de Gobierno Abierto y Electrónico para los servicios ´públicos y rendición de cuentas .,•  EJE ESTRÁTEGICO: 2. DESARROLLO SOCIAL:Línea Estratégica: Desarrollo del Emprendimiento y de la Microempresa  y Línea Estratégica: Igualdad de Género y Empoderamiento Económico de las Mujeres:Inclusión Financiera de Mujeres Empresarias. EJE ESTRÁTEGICO: 4. LUCHA CONTRA LA DESNUTRICIÓN Y MALNUTRICIÓN :Línea Estratégica: Fortalecimiento de la Producción Agropecuaria y Generación de Ingresos EJE ESTRÁTEGICO: 6. AVANZANDO PARA CERRAR LA BRECHA DIGITAL CON TECNOLOGÍA E INNOVACIÓN : Línea Estratégica: Inversión y Desarrollo Económico.  Línea Estratégica: Fomento a la Inversión Mediante Certeza Jurídica.
</t>
    </r>
    <r>
      <rPr>
        <b/>
        <i/>
        <sz val="7.5"/>
        <rFont val="Times New Roman"/>
        <family val="1"/>
      </rPr>
      <t xml:space="preserve">
</t>
    </r>
  </si>
  <si>
    <t>MODIFICACIÓN META</t>
  </si>
  <si>
    <t>Esta cantidad de metas se obtuvo con la atención de reuniones y  la emisión de certificados a  las personas individuales y juridicas que se encuentran inscritas en los diferentes contingentes arancelarios y realizaron su solicitud de certificado para beneficiarse de los contingentes que se encuentran vigentes para el año 2025.</t>
  </si>
  <si>
    <t xml:space="preserve">Seguimiento a los arbitrajes de inversión que se encuentran activos en contra de la República de Guatemala. Se dio seguimiento al proceso de ejecución de laudo a favor de la República de Guatemala. Se dio seguimiento a los procesos de contratación y adendas de contratos de asesores y expertos internacionales. Reuniones de seguimiento y discusión de estrategia a utilizar en los arbitrajes de inversión. Participación en los grupos de trabajo del CNUDMI. Se dio seguimiento a procesos de consultas realizados a la República de Guatemala por parte de Inversionistas extranjeros. </t>
  </si>
  <si>
    <t xml:space="preserve">1.	Reunión Ordinaria 01-2025 del Consejo Nacional de Promoción de Exportaciones (CONAPEX); 2. Reunión Ordinaria 02-2025 del Consejo Nacional de Promoción de Exportaciones (CONAPEX). 3. Informe sobre la participación del Ministerio de Economía en la Feria Americas Food and Beverage Show &amp; Conference, que se llevará a cabo del 10 al 12 de septiembre de 2025 en Miami, Florida, Estados Unidos de América. </t>
  </si>
  <si>
    <t>1. Reunión del Organo de Solución de Diferencias. 2. Reunión del Organo de Solución de Difrerencias</t>
  </si>
  <si>
    <t>1. Informe mensual del trabajo de la Misión OMC 2. Informe sobre el estado del Examen de Políticas Comerciales de Guatemala 3. Informe mensual del trabajo de la Misión OMC 4. Informe del Consejo General 5. Informe mensual de trabajo de la Misión OMC 6. Depósito de aceptación de Subvenciones a la Pesca por parte de Guatemala 7. Informe mensual de trabajo de la Misión OMC 8. Documentos de soporte de regularizacion mensual. 9. Informe mensual de trabajo de la Misión OMC 10. Documentos de soporte de regularizacion mensual 11. Informe del Consejo General 12. Informe mensual de trabajo de la Misión OMC 13. Documentos de soporte de regularizacion mensual 14. Examen de Políticas Comerciales de Colombia 15. Reunión de Coordinación del equipo de la Misión 16. Informe mensual de trabajo de la Misión OMC 17. Documentos de soporte de regularizacion mensual 18. Examen de Políticas Comerciales de Noruega 19. Reunión del Consejo General 20. 66a. Asamblea de los Estados Miembros de la OMPI</t>
  </si>
  <si>
    <t>1. Se sostuvo reunión por medio de videoconferencia con representantes de Perú para evacuar las consultas sobre los programas de desgravación del Anexo de acceso a mercados dentro del marco del Protocolo al Tratado de Libre Comercio entre Guatemala y Perú. 2. Se sostuvo una reunión virtual con técnicos de la mesa de acceso a mercados de Perú y Guatemala, con el objetivo de continuar con la revisión y correlación de la las listas de desgravación arancelaria, que se incluirá en el Protocolo al TLC. El cual, se encuentran en el Anexo del Programa de desgravación del TLC suscrito. 3. Comunicación con autoridades de Perú para realiar conjuntamente la notificación que se deberá realizar a la OMC sobre el desestimiento de la controversia que se inició en el Sistema de solución de Diferencias de la OMC, conforme al Entendimiento por el que se rige las Solución de Diferencias y se tuvo reunión con representantes legales de Ministerio de Relaciones Exteriores para determinar los lineamientos para la elaboración de la opinión técnico/legal, para que acompañar a la solicitud de gestión de los plenos poderes. 4. Se inició a elaborar una matriz de textos para la negociación de un Acuerdo Comercial con Emiratos Árabes Unidos, textos legales propiamente para presentar como base para la futura negociación con el gobierno de dicho país; Protocolo al Tratado de Libre Comercio entre la República de Guatemala y la República del Perú 5. Se llevó a cabo la revisión legal del Protocolo al Tratado de Libre Comercio entre la República de Guatemala y la República del Perú, finalizando la revisión del Instrumento y su Anexo. 6. Se gestionaron ante el Ministerio de Relaciones Exteriores los Plenos Poderes a favor de la señora Ministra de Economía Adriana Gabriela García Pacheco, para la suscripción del Protocolo al Tratado de Libre Comercio entre la República de Guatemala y la República del Perú; Emiratos Árabes: 7. Se realizó la primer comunicación por vía electrónica con representantes de gobierno de Emiratos Árabes, con el objetivo de solicitar que se tenga la reunión de jefes negociadores por medio electrónico para la revisión y aprobación de Términos de Referencia para iniciar la negociación de un Tratado de Libre Comercio entre Guatemala y Emiratos Árabes; Mesa interinstitucional pública/privada de negociaciones internacionales: 8. Se sostuvo una reunión técnica para dar seguimiento a las hojas de ruta que se tiene en la agenda de negociaciones internacionales como Emiratos Árabes, Türkiye, CARICOM y Trinidad y Tobago. Como resultado de la reunión se convocó a una reunión a los técnicos que participan en  CONACOEX para dar a conocer los temas que se estaban evaluando en la mesa técnica de negociaciones. 9. Revisión legal de texto que contiene el Protocolo al Tratado de Libre Comercio, teniendo como resultado la revisión de los siguiente: * Revisión del Anexo del Protocolo al Tratado, en cuanto a los aspectos relacionados con el Anexo 10.1 Cobertura. * Revisión del Anexo I y Anexo II Medidas Disconformes de Servicios del Perú, se revisó la totalidad de las actualizaciones realizadas por parte del Gobierno del Perú. * Revisión del Anexo de Reglas de Origen Específicas, específicamente la actualización a la VII Enmienda del Sistema Armonizado. * Revisión del Anexo II de la Lista de desgravación de Guatemala y la Lista del Perú, específicamente la adecuación de las listas de IV a VII Enmienda. 10. Protocolo al Tratado de Libre Comercio entre la República de Guatemala y la República de Perú:  Se dio seguimiento en la Dirección de Asuntos Jurídicos del Ministerio de Relaciones Exteriores al Protocolo suscrito ente Guatemala y Perú, el que está pendiente de opinión de esa Dirección. 11. Protocolo de Adhesión de Guatemala sobre el Tratado de Libre Comercio entre las Repúblicas de Centroamérica y la República de Corea:  Se dio seguimiento al proceso de aprobación del Protocolo de Adhesión de Guatemala sobre el Tratado de Libre Comercio entre las Repúblicas de Centroamérica y la República de Corea, en el Congreso de la República de Guatemala y que en sesión extraordinaria del 17 de junio, fue leída la iniciativa y se trasladó a la Comisión de Economía y Comercio Exterior, para dictamen. 12. Corea:  Se presentó a la Comisión de Economía y Comercio Exterior del Congreso de la República, quienes manifestaron que el dictamen es favorable para la aprobación para el Tratado de Libre Comercio y el Protocolo de Adhesión de Guatemala al Tratado, el cual será presentado al Pleno para que se continúe con el proceso de aprobación del instrumento. 13. En seguimiento al Protocolo al Tratado de Libre Comercio  Guatemala – Perú, el Ministerio de Relaciones emitirá la opinión conjunta para la ratificación del instrumento por parte del Ejecutivo. 14. Perú: En seguimiento al Protocolo al Tratado de Libre Comercio  Guatemala – Perú, el Ministerio de Relaciones y emitió  la opinión conjunta y la traslado a la Secretaria General de la Presidencia para revisión y posteriormente la ratificación del instrumento por parte del Ejecutivo.</t>
  </si>
  <si>
    <t>1. Reunión para la negociación del nuevo proceso para abordar preocupaciones comerciales en la región centroamericana llegando a tener un proceso actualizado que permitirá resolver de manera expedita algún obstáculo al comercio regional. 2. Se celebró reunión para abordar las observaciones recibidas en la consulta pública que se realizó al texto negociado del Reglamento Técnico centroamericano sobre Etiquetado Nutricional, lográndose abordar los temas sobre los que versan las observaciones y reduciendo el número de ellas. 3. Se celebró reunión interinstitucional nacional para analizar la propuesta de plan de trabajo de la Presidencia Protempore de Costa Rica y Panamá para implementar la hoja de ruta de la Unión Aduanera para el año 2025 y que aprobará el Consejo de Ministros de Integración Económica Centroamericana. 4. Reunión para la negociación del nuevo proceso para abordar preocupaciones comerciales en la región centroamericana llegando a tener un proceso actualizado que permitirá resolver de manera expedita algún obstáculo al comercio regional. 5. Se celebraron reuniones correspondientes a la I Ronda de Unión aduanera Centroamericana correspondiente al primer semestre del año 2025 en los temas de facilitación de comercio, Sistema Integrado de Riesgo Aduanero, Propiedad Intelectual entre otros. 6. Se celebró reunión interinstitucional nacional para analizar la propuesta de plan de trabajo de la Presidencia Protempore de Costa Rica y Panamá para implementar la hoja de ruta de la Unión Aduanera para el año 2025 y que aprobará el Consejo de Ministros de Integración Económica Centroamericana. 7. Reunión para abordar los obstáculos al transito terrestre internacional por Centroamérica. 8. Se celebró reunión para abordar las observaciones recibidas en la consulta pública que se realizó al texto negociado del Reglamento Técnico centroamericano sobre Etiquetado Nutricional, lográndose abordar los temas sobre los que versan las observaciones y reduciendo el número de ellas. 9. Se celebró reunión interinstitucional nacional para analizar la propuesta de plan de trabajo de la Presidencia Protempore de Costa Rica y Panamá para implementar la hoja de ruta de la Unión Aduanera para el año 2025 y que aprobará el Consejo de Ministros de Integración Económica Centroamericana. 10. Se celebró reunión del Grupo Técnico Arancelario en donde se han llevado discusiones sobre la inclusión de dos aperturas arancelarias al Sistema Arancelario Centroamericano relacionados con productos de bebidas alcohólicas para su mejor clasificación arancelaria y descripción técnica. 11. Se celebró reunión del Grupo Técnico aduanero normativo e informático en la que se estableció el compromiso de finalizar con el llenado de la base de datos de conductores de medios de transporte, con la conclusión e interoperatividad de esta base de datos y su conexión a la Plataforma Digital de Comercio Centroamericano se podrá implementar un control de prechequeo migratorio a los datos de los conductores de medios de transporte que se declaren en las Declaraciones Únicas Centroamericanas que documentan el intercambio de mercancías en la región. 12. Se celebró reunión del grupo de Medicamentos y productos afines que está revisando la actualización del Reglamento Técnico Centroamericano de Verificación de la calidad de productos cosméticos. 13. Se suscribieron dos 2 resoluciones en la reunión del Consejo de Ministros de Integración Económica relacionadas con la armonización de requisitos para la comercialización de alimentos en el mercado centroamericano. 14. Se cuenta con un acta que recoge los acuerdos de la reunión del Foro de Viceministros en donde se abordaron temas específicos en conocimiento de dicho foro por ejemplo actualizar la hoja de ruta para la incorporación plena de Panamá al Subsistema de Integración Económica. 15. Se actualizó la matriz de observaciones que fueron enviadas por el Comité Consultivo de la Integracion Económica al texto de actualización del Código Aduanero Uniforme Centroamericano. 16. Se suscribió resolución en la reunión del Consejo de Ministros de Integración Económica relacionadas con la armonización del uso de aditivos alimentarios permitidos a utilizar en la comercialización de alimentos y bebidas en la región centroamericana. 17. Se presentó una hoja de ruta actualizada para la incorporación plena de Panamá al Subsistema de Integración Económica. 18. Se aprobó la hoja de ruta para la implementación de la Declaración Anticipada Obligatoria que validó el COMIECO a un documento presentado por el Comité Aduanero. 19. Se inició la negociación del Reglamento Técnico Centroamericano sobre etiquetado frontal para alimentos procesados; se cuenta con un texto base para la negociación. 20. Se presentó una hoja de ruta actualizada para la incorporación plena de Panamá al Subsistema de Integración Económica. Se celebró una reunión del Foro de Directores por medio de la cual se hicieron observaciones al documento presentado por Panamá, se cuenta con una propuesta que contiene las modificaciones sugeridas. 21. Se celebró una reunión del Comité Nacional de Facilitación en la que se informó sobre los logros alcanzados durante el primer semestre. Como parte de los logros alcanzados se cuenta con una hoja de ruta para la implementación de la Ventanilla Única del Comercio Exterior. 22. Se validaron 3 sets de términos de referencia que se han propuesto por parte de SIECA para iniciar con las consultorías a desarrollarse en  proyectos de cooperación por parte del Banco mundial en apoyo a los procesos de integración económica centroamericana. Se cuentan con Términos de referencia validados y se iniciará a la brevedad con las consultorías. 23. Se presentó para su revisión en el foro de Directores de Integracion una hoja de ruta para el establecimiento de la Unión Aduanera Centroamericana 2015 -2024 para realizar un informe a el COMIECO para iniciar el proceso para la creación de una nueva o actualizar la vigente. 24. Se actualizó la normativa regional en materia de Competencia, notificando al COMIECO la adopción para Guatemala de una Ley Nacional de Competencia y el nombramiento de la nueva autoridad de Competencia, de acuerdo al Manual de Funcionamiento del Comité Centroamericano de Competencia. 25. Se celebró reunión de Directores de Integración de donde se validó el Procedimiento para la revisión y solución de preocupaciones comerciales, contando con un Procedimiento que los países pueden utilizar para abordar los obstáculos técnicos al comercio que se experimenten para su solución pronta.</t>
  </si>
  <si>
    <t xml:space="preserve">1. Se celebró reunión del Foro de Coordinadores para negociar las resoluciones que serán necesarias aprobar por la Instancia Ministerial para la implementación de la Factura y Declaración Única Centroamericana por parte de El Salvador entre los puestos fronterizos entre Guatemala y El Salvador. Se cuenta con 3 proyectos de resolución validados que deberán de ser aprobados por la Instancia Ministerial en breve. 2. Se gestionó ante la intendencia de aduanas la validación de los Terminos de Referencia que se elaboraron para la construcción y adecuación de la infraestructura existente en los puestos fronterizos de Anguiatu y de Pedro de Alvarado – La Hachadura con el objetivo de prepararlos para su transición a Puestos Fronterizos Integrados. 3. Se celebró reunión extraordinaria de la Instancia Ministerial del proceso de Integración Profunda, donde se conocieron y aprobaron las resoluciones que establecen las listas de excepciones generales, excepciones por reglas de origen y excepciones por diferencias arancelarias. 4. Se celebró visita a la Aduana de Anguiatu, para la recepción de la fibra óptica que permitirá la conectividad entre el edificio central de la aduana de Guatemala y la Aduana de Anguiatú en El Salvador. 5. Se celebró reunión de Instancia Ministerial para la aprobación de resoluciones de Instancia Ministerial. 6. Se celebró reunión de la Instancia de Coordinadores del Proceso de Integración Profunda para validar la propuesta de flujo de operaciones comerciales en el Puesto Fronterizo Integrado de Pedro de Alvarado – La Hachadura entre Guatemala y El Salvador. 7. Se validó el Flujo de operaciones de comercio que se realizarán en el Puesto Fronterizo de Pedro de Alvarado – La Hachadura aplicando controles aduaneros integrados. 8. Se actualizó la Hoja de Ruta para el lanzamiento de la fase de controles aduaneros integrados en el Puesto Fronterizo de Pedro de Alvarado. 9. Se suscribió Acuerdo de Instancia Ministerial por medio de la cual se aprueba implementar por un Periodo de pruebe el Flujo de operaciones de comercio que se realizarán en el Puesto Fronterizo de Pedro de Alvarado – La Hachadura aplicando controles aduaneros integrados. 10. Se elaboró el plan, programa y calendario de capacitación para el sector público y privado de los tres países para el correcto uso de la Factura y Declaración Única Centroamericana. 11.  En el marco de la XIV ronda del Proceso de Integración Profunda se celebraron reuniones del Foro de Coordinadores en la que se analizaron escenarios para abordar los procesos pendientes entre Guatemala y El Salvador, se cuenta con acuerdos que nos permitirán avanzar en este semestre. 12. Se elaboró el plan, programa y calendario de capacitación para el sector público y privado de los tres países para el correcto uso de la Factura y Declaración Única Centroamericana.  Se cuenta con un cronograma y una agenda de las capacitaciones. 13. Se validó una propuesta de resolución para aprobar el paso ágil migratorio entre Honduras y El Salvador para su implementación en el puesto fronterizo de Amatillo. 14. Se validó y desarrollo un plan de capacitación para Guatemala y El Salvador sobre los nuevos flujos de controles aduaneros integrados a implementarse en el Puesto Fronterizo de Pedro de Alvarado – La Hachadura.  </t>
  </si>
  <si>
    <t>1. Lanzmaiento de imagen comercial para promoción de exportaciones. 2. Feria comercial internacional EXPOCOMER 2025 - Panamá 3. International Medical Expo 2025, Guadalajara, México. 4. III Rueda Internacional de Negocios de la Cámara de Comercio de Guatemala 2025, 5. Feria Comercial Internacional EXPOCOMER 2025, 6. Feria internacional We Make Future (WMF) 2025.</t>
  </si>
  <si>
    <t>1. 18.ª Conferencia Alemana de Economía Latinoamericana en Berlín, Alemania. 2.  Webinar Oportunidades Comerciales entre Guatemala y Türkiye: “Explorando nuevos mercados estratégicos para productos guatemaltecos”. 3.  17° Foro Empresarial de la AEC del Gran Caribe, bajo el lema: “Empoderar al Gran Caribe: Vías Digitales hacia el Crecimiento Sostenible”, Cartagena de Indias, Colombia. 4.  Foro de Inversiones Motagua – Invirtiendo en Economía Circular. 5. 3ª. Edición de la Convención Internacional de la Industria de Alimentos y Bebidas 2025 6. CONACOEX 03-2025 7. CONACOEX 03.1-2025 8. WEBINAR:  “Protocolo al Tratado del Libre Comercio entre Guatemala y Perú” 9. WEBINAR: “Conectando mercado, productos biotecnológicos y farmacéuticos de Cuba” 10. Foro del Consejo Nacional de Promoción de Exportaciones (CONAPEX) 03-2025 11. Taller: Inteligencia comercial y análisis de mercados internacionales 12. Taller: Estrategias logísticas para exportar con eficiencia 13. Taller Construcción de precios para exportación: costos, incoterms y márgenes, 14. Webinar “Oportunidades para exportar desde Guatemala al Reino Unido”, 15. Lanzamiento EXPOCOMER 2026, 16. Foro “Perspectivas para la Modernización del Sistema Portuario Nacional. 17. Foro Innovación 2025</t>
  </si>
  <si>
    <t>Se reporta (14) meta refernte a temas agrícolas dentro de los acuerdos de la Organización Mundial del Comercio; a Informe a la Secretaría de la OMC sobre cumplimiento de acciones bajo asuntos agrícolas respecto a beneficios arancelarios acordados por Guatemala bajo la Lista LXXXVIII e información sobre certificados de firmas digitales dentro del GTFE; Presentación de las ayudas internas en Guatemala conforme el Acuerdo de Agricultura de la OMC, aplicable al año civil 2024; y presentación de cuestionamientos de Guatemala a Noruega respecto a sus políticas comerciales; Informe al Comité sobre Medidas Sanitarias y Fitosanitarias sobre proyecto de “Norma Técnica 82, Versión 1-2025 Productos Farmacéuticos. Medicamentos de uso humano. Bioequivalencia y Equivalencia Terapéutica”, cuyo fin es informar a los miembros de la OMC sobre los procedimientos que Guatemala pretende establecer para los productos farmacéuticos; Informe al Comité sobre subvenciones y medidas compensatorias sobre la aplicación de medidas contra el comercio desleal impuestas por Guatemala de enero a junio de 2025; Informe de procedimientos de prácticas desleales de comercio.</t>
  </si>
  <si>
    <t xml:space="preserve">Se alcanzó 158 metas de asesorias integradas de la siguiente forma: (78) consultas que fueron atendidas en los temas de verificación de Origen, (53) consultas de Origen, (17) consultas de Contingente y (10) consultas de Medidas Arancelarias y No Arancelarias, las cuales fueron resueltas por el personal de la DACE. </t>
  </si>
  <si>
    <t>Se reportan 1037 metas las cuales se integro con  (141) cuestionarios EUR1, (454)  EUR1 Sustitutivos, (428) Certificados de Taiwan (6) Opiniones Técnicas y (8) Certificados de Origen Israel</t>
  </si>
  <si>
    <t>Informes Mensuales:  (8) Informe de Comercio Exterior, (5) Boletín Estdos Unidos (Amcham), (14) Informe de Producto, (6) Informe de Capítulo
Informes Trimestrales: (2) Informe Cacao, (1) Comercio Vía de Ingreso, (1) Comercio por Sector Económico, (1) Comercio en 65-89 Zonas Francas, 29-89 Maquila
Informes Anuales:  (9) Evaluaciones Comerciales, (1) Informe Comercio Exterior
Informes a Demanda: (79) Perfiles de País
A Solicitud: (2) Actualización de exportaciones de países con TLC</t>
  </si>
  <si>
    <t>Informes Mensuales:  (8) Barómetro Cámara de Industria- Sector Lácteo, (8) Reporte Aceite de Palma - GREPALMA, (8) Reporte de Vino - Cámara Española, (8) Barómetro Plásticos, (17) Ficha Contacto; (1) Informes específicos a solicitud
Informes Anuales: (3) Informe por Región</t>
  </si>
  <si>
    <t>Informes Semanales: (34) Informe Económico Semanal, (40) Informes específicos a solicitud (eventos económicos coyunturales), (8) Boletín Comercio Exterior
Informes Mensuales: (8) Informe de Inflación, (8) Informe precios Básicos
Informes Bimensuales: (4) PPT CONAPEX
Informes Trimestrales: (1) Balanza Comercial</t>
  </si>
  <si>
    <t xml:space="preserve">1. Reunión del Comité de Facilitación del Comercio 2. Reunión del Grupo Cairns - attaches 3. Programa de Trabajo sobre Comercio Electrónico 4. Reunión informal del Comité de Medidas Sanitarias y Fitosanitarias 5. Reunión informativa del Comité de Comercio y Medio Ambiente 6. Reunión del Comité de Observancia OMPI 7. Reunión informal del Comité de Agricultura Sesión Extraordinaria 8. Juanta de Comercio y Desarrollo, 77ª reunión ejecutiva 9. Reunión del Comité Obstaculos Técnicos al Comercio 10. Reunión informativa del Grupo Cairns 11. Reunión del Comité de Valoración en Aduana 12. Reunión de la Iniciativa Conjunta sobre Comercio Electronico 13. Reunión del Organo de Solución de Diferencias 14. Consejo de Comercio de Mercancias 15. Reunión de Coordinación GRULAC en preparación de la 50ª sesión 16. Organo de Examen de Políticas Comerciales de Ucrania 17. Trabajo Pensiones OMC 18. Reunión del Grupo Informal de Países en Desarrollo 19. Reunión del Grupo de Trabajo de PCT OMPI 20. Reunión informativa Comercio y Medioambiente 21. 50ª Sesión del IGC OMPI 22. Reunión del Comité de Asuntos Presupuestarios, Administrativos y Financieros 23. Reunión del Comité de Acceso a Mercados 24. Reunión informal del Comité de Comercio y Medio Ambiente 25. Reunión del Comité de Compromisos Específicos 26. Reunión del Comité de Comercio de Servicios Financieros 27. Reunión del Consejo de Comercio de Servicios 28. Examen de Politicas Comerciales de Australia 29. Reunión del Comité de Facilitación del Comercio 30. Reunión del Comité de Medidas Sanitarias y Fitosanitarias 31. Reunión del Comité de Acuerdos Comerciales Regionales 32. Reunión del Comité de Comercio y Desarrollo 33. Reunión del Consejo de los ADPIC 34. Reunión Comité Permanente del Derecho de Marcas OMPI. 35. Reunión del Comité de Agricultura 36. Reunión del Comité de Agricultura 37. 5ta Sesión temática sobre Transferencia de Tecnología 38. Reunión informal del Comité de Comercio y Medio Ambiente 39. Reunión del Comité de Normas de Origen 40. Reunión del Comité de Derecho de Autor y Derechos Conexos 41. Reunión de la Comisión sobre Ciencia y Tecnología 42. Reunión del Consejo de Mercancias 43. Dialogo de la OMPI sobre Liderazdo de TIC 44. Dialogo de la OMPI sobre Propiedad Intelectual y Tecnologias de Informacion 45. Reunión de la Comisión de Comercio y Desarrollo 46. Simposio sobre las mujeres y la Propiedad Intelectual 47. Sesión informal de transparencia subsidios 48. Reunión con la Divición de Acceso a Mercados (pasantía) 49. Reunión sobre requerimientos de notificaciones (pasantía) 50. Programa de trabajo comercio electronico - Protección al Consumidor. 51. Simposio sobre mujeres y la PI OMPI 52. Reunión del comité de agricultura en sesión especial 53. Reunión de Comercio y Desarrollo 54. Reunión de expertos Grupo Cairns preparación a la reunión ministerial 55. Retiro sobre agricultura sostenible 56. 34a sesión del Comité de Propiedad Intelectual 57. 15a sesión de la Comisión de inversión, empresa y desarrollo 58. Reunión formal sobre Prepcom - primera lectura 59. Reunión del Comité de ITA 60. Reunión negociacion UNCTAD 16 61. Reunión del Comité de Licencias de Importación 62. Reunión del Comité de Valoración en Aduana 63. Reunión del Grupo Informal sobre Comercio y Género 64. Reunión del Comité de Asuntos Presupuestarios y Financieros 65. Reunión  de la discusión estructurada sobre Comercio y Medioambiente 66. Reunión del Comité de Acceso a Mercados 67. Reunión de Embajadores del Grupo de Pequeñas Economías y Vulnerables 68. Reunión del Examen de Políticas Comerciales de Cabo Verde 69. Reunión informal del Comité de Medidas Sanitarias y Fitosanitarias 70. Reunión del Comité de Balanza de Pagos 71. 38a Sesión del Comité de Presupuesto OMPI 72. Dialogo de Contaminación de Plásticos 73. Reunión del Comité de Facilitación de Comercio 74. Reunión del Consejo de los ADPIC 75. Reunión del comité de agricultura en sesión especial 76. Reunión de Comercio MIPYMES 77. Reunión GRULAC OMPI 78. Reunión G77 negociación UNCTAD 16 79. Reunión del Comité de Facilitación del Comercio 80. Reunión Facilitación de Inversiones para el Desarrollo 81. Reunión del Comité de Servicios Financieros 82. Reunión del Comité de Compromisos Especificos 83. Comite de Comercio y Desarrolo 84. Reunión del Comité de Medidas Sanitarias y Fitosanitarias 85. Reunión del Comité de Países Menos Adelantados 86. Reunión del Comité de Ayuda para el Comercio 87. 39ª Sesión del Comité de Programa de Presupuesto OMPI 88. Reunión de la Asamblea General del ACWL 89. Reunión de Consultas sobre Reforma de la OMC 90. Reunión del Comité de Agricultura 91. Reunión del Comité de Obstaculos Técnicos al Comercio 92. Reunión del Comité de Asuntos Prespuestarios y Financieros de la OMC 93. Reunión de la semana del Medioambiente OMC 94. Reunión del Grupo G33 95. Reunión del Grupo Cairns 96. Reunión del Comite de Comercio y Desarrolo sobre Transferencia de Tecnología 97. Participación como Panelista en la 11ª Sesión Especial sobre Obstaculos Técnicos al Comercio 98. Reunión del Consejo de Comercio de Mercancías 99. Reunión de Negociaciones sobre Subsidios a la Pesca 100. Reunión del Programa de Trabajo de Comercio Electrónico 101. Reunión Facilitación de Inversiones para el Desarrollo 102. Reunión del Comité de Asuntos Prespuestarios y Financieros de la OMC 103. Reunión de la semana del Medioambiente OMC 104. Reunión sobre la Estrategia Nacional de Propiedad Intelectual, 105. Reunión Grupo Agricola Latinoamericano, Foro Publico, 106. Reunión con la Secretaria de OMC sobre notificaciones de Empresas Comerciales de Estado. 107. Reunión de seguimiento TPR Guatemala, 108. Reunión con la Oficina Española de Patentes y Marcas, sobre marcas no tradicionales. 109. Reunión de coordinación con Secretaria OMC para plan capacitación Guatemala                                                                                                                                                                                                                    </t>
  </si>
  <si>
    <t>1. Reunión con Universidad del Valle de Guatemala para temas de seguimiento OMPI 2. Reunión convocada por DACE en el marco del TPR (SIB) 3. Reunión convocada por DACE en el marco del TPR (MAGA) 4. Reunión en capital con OMC en el marco del TPR (SIB) -Guatemala 5. Reunión en capital con OMC en el marco del TPR (MAGA) -Guatemala. 6. Reunión de seguimiento a la Estrategia Nacional sobre Propiedad Intelectual 7. Reunión con Misión en Bruselas y sector productivo nacional sobre el reglamento de deforestación de la UE. 8.Coordinación preparación de las Asambleas de OMPI 2025 9.Reunion de equipo nacional del proyecto OMPI de marcas colectivas y comunidades indigenas, 10. Reunión de Proyecto de Mujeres Tejedoras y Marcas, 11. Reunión por el diálogo de contaminación de Plásticos en OMC.</t>
  </si>
  <si>
    <t xml:space="preserve">1. Reunión de Coordinación GRULAC OMPI 2. Reunión de coordinación GRULAC OMPI 3. Reunión de coordinación GRULAC OMPI. 4. Reunión de coordinación GRULAC OMPI 5. Participación como panelista comercial experta sobre Comercio Electrónico 6. Dialogo Ministerial OMPI "Forjar el futuro de la innovación" - Viceministra Asuntos Registrales, 7. Reunión bilateral con Australia y Japón en tema de Agricultura </t>
  </si>
  <si>
    <t xml:space="preserve">1. Reunión de Coordinación proyecto de Mujeres Tejedoras OMPI 2. Sesión temática del Comité de Medidas Sanitarias y Fitosanitarias 3. Conferencia Magistral Presidencial - Angela Merkel 4. Participación en la ceremonia de bienvenida del FIMiP 5. Participación en el programa FIMiP. 6. Participación en el programa FIMiP 7. Reunión con el Foro Economico Mundial de colaboración potencial 8. Participación en el programa FIMiP 9. Participación en el programa FIMiP, 10. Reunión para Preparacion Plan de Trabajo Cooperación OMPI.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</si>
</sst>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quot;Q&quot;* #,##0.00_);_(&quot;Q&quot;* \(#,##0.00\);_(&quot;Q&quot;* &quot;-&quot;??_);_(@_)"/>
  </numFmts>
  <fonts count="34" x14ac:knownFonts="1">
    <font>
      <sz val="11"/>
      <color theme="1"/>
      <name val="Calibri"/>
      <family val="2"/>
      <scheme val="minor"/>
    </font>
    <font>
      <sz val="11"/>
      <color theme="1"/>
      <name val="Calibri"/>
      <family val="2"/>
      <scheme val="minor"/>
    </font>
    <font>
      <b/>
      <sz val="14"/>
      <color theme="0"/>
      <name val="Times New Roman"/>
      <family val="1"/>
    </font>
    <font>
      <sz val="10"/>
      <name val="Times New Roman"/>
      <family val="1"/>
    </font>
    <font>
      <sz val="10"/>
      <name val="Arial"/>
      <family val="2"/>
    </font>
    <font>
      <b/>
      <sz val="10"/>
      <name val="Times New Roman"/>
      <family val="1"/>
    </font>
    <font>
      <sz val="11"/>
      <color theme="1"/>
      <name val="Candara"/>
      <family val="2"/>
    </font>
    <font>
      <b/>
      <sz val="10"/>
      <color indexed="8"/>
      <name val="Times New Roman"/>
      <family val="1"/>
    </font>
    <font>
      <b/>
      <sz val="11"/>
      <color indexed="8"/>
      <name val="Candara"/>
      <family val="2"/>
    </font>
    <font>
      <b/>
      <sz val="12"/>
      <name val="Times New Roman"/>
      <family val="1"/>
    </font>
    <font>
      <b/>
      <sz val="10"/>
      <color theme="1"/>
      <name val="Times New Roman"/>
      <family val="1"/>
    </font>
    <font>
      <b/>
      <sz val="10"/>
      <color rgb="FF000000"/>
      <name val="Times New Roman"/>
      <family val="1"/>
    </font>
    <font>
      <sz val="10"/>
      <color theme="1"/>
      <name val="Times New Roman"/>
      <family val="1"/>
    </font>
    <font>
      <sz val="10"/>
      <color rgb="FF000000"/>
      <name val="Times New Roman"/>
      <family val="1"/>
    </font>
    <font>
      <sz val="9"/>
      <color rgb="FF000000"/>
      <name val="Times New Roman"/>
      <family val="1"/>
    </font>
    <font>
      <b/>
      <sz val="14"/>
      <name val="Times New Roman"/>
      <family val="1"/>
    </font>
    <font>
      <b/>
      <i/>
      <sz val="12"/>
      <color theme="1"/>
      <name val="Times New Roman"/>
      <family val="1"/>
    </font>
    <font>
      <b/>
      <i/>
      <sz val="12"/>
      <name val="Times New Roman"/>
      <family val="1"/>
    </font>
    <font>
      <b/>
      <i/>
      <sz val="11"/>
      <name val="Times New Roman"/>
      <family val="1"/>
    </font>
    <font>
      <b/>
      <i/>
      <sz val="10"/>
      <name val="Times New Roman"/>
      <family val="1"/>
    </font>
    <font>
      <b/>
      <sz val="10"/>
      <name val="Arial"/>
      <family val="2"/>
    </font>
    <font>
      <b/>
      <i/>
      <sz val="12"/>
      <color theme="0"/>
      <name val="Times New Roman"/>
      <family val="1"/>
    </font>
    <font>
      <b/>
      <i/>
      <sz val="11"/>
      <color theme="1"/>
      <name val="Candara"/>
      <family val="2"/>
    </font>
    <font>
      <b/>
      <i/>
      <sz val="11"/>
      <color theme="1"/>
      <name val="Times New Roman"/>
      <family val="1"/>
    </font>
    <font>
      <b/>
      <i/>
      <sz val="10"/>
      <color theme="0"/>
      <name val="Times New Roman"/>
      <family val="1"/>
    </font>
    <font>
      <b/>
      <i/>
      <sz val="10"/>
      <color theme="0"/>
      <name val="Candara"/>
      <family val="2"/>
    </font>
    <font>
      <sz val="10"/>
      <color indexed="8"/>
      <name val="Arial"/>
      <family val="2"/>
    </font>
    <font>
      <b/>
      <sz val="9"/>
      <color indexed="8"/>
      <name val="Times New Roman"/>
      <family val="1"/>
    </font>
    <font>
      <sz val="11"/>
      <color indexed="8"/>
      <name val="Calibri"/>
      <family val="2"/>
    </font>
    <font>
      <sz val="8"/>
      <color theme="1"/>
      <name val="Times New Roman"/>
      <family val="1"/>
    </font>
    <font>
      <b/>
      <i/>
      <sz val="8"/>
      <name val="Times New Roman"/>
      <family val="1"/>
    </font>
    <font>
      <b/>
      <i/>
      <sz val="14"/>
      <color theme="0"/>
      <name val="Times New Roman"/>
      <family val="1"/>
    </font>
    <font>
      <sz val="10"/>
      <color rgb="FFFF0000"/>
      <name val="Arial"/>
      <family val="2"/>
    </font>
    <font>
      <b/>
      <i/>
      <sz val="7.5"/>
      <name val="Times New Roman"/>
      <family val="1"/>
    </font>
  </fonts>
  <fills count="13">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4" tint="-0.249977111117893"/>
        <bgColor indexed="64"/>
      </patternFill>
    </fill>
    <fill>
      <patternFill patternType="solid">
        <fgColor rgb="FF92D050"/>
        <bgColor indexed="64"/>
      </patternFill>
    </fill>
    <fill>
      <patternFill patternType="solid">
        <fgColor theme="8" tint="-0.249977111117893"/>
        <bgColor indexed="64"/>
      </patternFill>
    </fill>
    <fill>
      <patternFill patternType="solid">
        <fgColor theme="6" tint="-0.249977111117893"/>
        <bgColor indexed="64"/>
      </patternFill>
    </fill>
    <fill>
      <patternFill patternType="solid">
        <fgColor theme="6" tint="0.39997558519241921"/>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auto="1"/>
      </right>
      <top style="thin">
        <color auto="1"/>
      </top>
      <bottom/>
      <diagonal/>
    </border>
    <border>
      <left style="thin">
        <color auto="1"/>
      </left>
      <right style="medium">
        <color indexed="64"/>
      </right>
      <top style="thin">
        <color auto="1"/>
      </top>
      <bottom style="thin">
        <color auto="1"/>
      </bottom>
      <diagonal/>
    </border>
    <border>
      <left style="thin">
        <color auto="1"/>
      </left>
      <right/>
      <top style="thin">
        <color auto="1"/>
      </top>
      <bottom/>
      <diagonal/>
    </border>
    <border>
      <left/>
      <right/>
      <top style="thin">
        <color auto="1"/>
      </top>
      <bottom/>
      <diagonal/>
    </border>
  </borders>
  <cellStyleXfs count="12">
    <xf numFmtId="0" fontId="0" fillId="0" borderId="0"/>
    <xf numFmtId="0" fontId="4" fillId="0" borderId="0"/>
    <xf numFmtId="0" fontId="1" fillId="0" borderId="0"/>
    <xf numFmtId="0" fontId="4" fillId="0" borderId="0"/>
    <xf numFmtId="0" fontId="4" fillId="0" borderId="0"/>
    <xf numFmtId="0" fontId="26" fillId="0" borderId="0">
      <alignment vertical="top"/>
    </xf>
    <xf numFmtId="43" fontId="26" fillId="0" borderId="0" applyFont="0" applyFill="0" applyBorder="0" applyAlignment="0" applyProtection="0">
      <alignment vertical="top"/>
    </xf>
    <xf numFmtId="9" fontId="26" fillId="0" borderId="0" applyFont="0" applyFill="0" applyBorder="0" applyAlignment="0" applyProtection="0">
      <alignment vertical="top"/>
    </xf>
    <xf numFmtId="43" fontId="26" fillId="0" borderId="0" applyFont="0" applyFill="0" applyBorder="0" applyAlignment="0" applyProtection="0">
      <alignment vertical="top"/>
    </xf>
    <xf numFmtId="0" fontId="28" fillId="0" borderId="0"/>
    <xf numFmtId="43" fontId="1" fillId="0" borderId="0" applyFont="0" applyFill="0" applyBorder="0" applyAlignment="0" applyProtection="0"/>
    <xf numFmtId="0" fontId="1" fillId="0" borderId="1"/>
  </cellStyleXfs>
  <cellXfs count="213">
    <xf numFmtId="0" fontId="0" fillId="0" borderId="0" xfId="0"/>
    <xf numFmtId="0" fontId="4" fillId="0" borderId="0" xfId="1"/>
    <xf numFmtId="0" fontId="4" fillId="2" borderId="0" xfId="1" applyFill="1" applyBorder="1"/>
    <xf numFmtId="0" fontId="4" fillId="0" borderId="1" xfId="1" applyBorder="1"/>
    <xf numFmtId="0" fontId="7" fillId="2" borderId="1" xfId="2" applyFont="1" applyFill="1" applyBorder="1" applyAlignment="1">
      <alignment horizontal="center" vertical="center"/>
    </xf>
    <xf numFmtId="0" fontId="8" fillId="2" borderId="1" xfId="2" applyFont="1" applyFill="1" applyBorder="1" applyAlignment="1">
      <alignment horizontal="center" vertical="center"/>
    </xf>
    <xf numFmtId="4" fontId="10" fillId="2" borderId="1" xfId="1" applyNumberFormat="1" applyFont="1" applyFill="1" applyBorder="1" applyAlignment="1">
      <alignment horizontal="center" vertical="top" wrapText="1"/>
    </xf>
    <xf numFmtId="0" fontId="4" fillId="2" borderId="0" xfId="1" applyFill="1"/>
    <xf numFmtId="0" fontId="11" fillId="2" borderId="1" xfId="0" applyFont="1" applyFill="1" applyBorder="1" applyAlignment="1">
      <alignment horizontal="justify" vertical="top" wrapText="1"/>
    </xf>
    <xf numFmtId="0" fontId="5" fillId="2" borderId="1" xfId="0" applyFont="1" applyFill="1" applyBorder="1" applyAlignment="1">
      <alignment horizontal="center" vertical="top"/>
    </xf>
    <xf numFmtId="0" fontId="12" fillId="2" borderId="1" xfId="1" applyFont="1" applyFill="1" applyBorder="1" applyAlignment="1">
      <alignment horizontal="center" vertical="top" wrapText="1"/>
    </xf>
    <xf numFmtId="0" fontId="10" fillId="2" borderId="1" xfId="1" applyFont="1" applyFill="1" applyBorder="1" applyAlignment="1">
      <alignment horizontal="center" vertical="top" wrapText="1"/>
    </xf>
    <xf numFmtId="0" fontId="13" fillId="2" borderId="1" xfId="0" applyFont="1" applyFill="1" applyBorder="1" applyAlignment="1">
      <alignment horizontal="justify" vertical="top" wrapText="1"/>
    </xf>
    <xf numFmtId="0" fontId="3" fillId="2" borderId="1" xfId="0" applyFont="1" applyFill="1" applyBorder="1" applyAlignment="1">
      <alignment horizontal="center" vertical="top"/>
    </xf>
    <xf numFmtId="4" fontId="12" fillId="2" borderId="1" xfId="1" applyNumberFormat="1" applyFont="1" applyFill="1" applyBorder="1" applyAlignment="1">
      <alignment horizontal="center" vertical="top" wrapText="1"/>
    </xf>
    <xf numFmtId="3" fontId="10" fillId="2" borderId="1" xfId="1" applyNumberFormat="1" applyFont="1" applyFill="1" applyBorder="1" applyAlignment="1">
      <alignment horizontal="center" vertical="top" wrapText="1"/>
    </xf>
    <xf numFmtId="4" fontId="12" fillId="2" borderId="1" xfId="1" applyNumberFormat="1" applyFont="1" applyFill="1" applyBorder="1" applyAlignment="1">
      <alignment vertical="top" wrapText="1"/>
    </xf>
    <xf numFmtId="0" fontId="11" fillId="2" borderId="2" xfId="0" applyFont="1" applyFill="1" applyBorder="1" applyAlignment="1">
      <alignment horizontal="center" vertical="top" wrapText="1"/>
    </xf>
    <xf numFmtId="0" fontId="3" fillId="2" borderId="1" xfId="4" applyFont="1" applyFill="1" applyBorder="1" applyAlignment="1">
      <alignment horizontal="justify" vertical="top" wrapText="1"/>
    </xf>
    <xf numFmtId="164" fontId="6" fillId="2" borderId="1" xfId="1" applyNumberFormat="1" applyFont="1" applyFill="1" applyBorder="1" applyAlignment="1">
      <alignment vertical="center" wrapText="1"/>
    </xf>
    <xf numFmtId="0" fontId="11" fillId="2" borderId="1" xfId="0" applyFont="1" applyFill="1" applyBorder="1" applyAlignment="1">
      <alignment horizontal="center" vertical="top" wrapText="1"/>
    </xf>
    <xf numFmtId="0" fontId="13" fillId="2" borderId="1" xfId="0" applyFont="1" applyFill="1" applyBorder="1" applyAlignment="1">
      <alignment horizontal="center" vertical="top" wrapText="1"/>
    </xf>
    <xf numFmtId="0" fontId="14" fillId="2" borderId="1" xfId="0" applyFont="1" applyFill="1" applyBorder="1" applyAlignment="1">
      <alignment horizontal="center" vertical="top" wrapText="1"/>
    </xf>
    <xf numFmtId="0" fontId="5" fillId="2" borderId="1" xfId="4" applyFont="1" applyFill="1" applyBorder="1" applyAlignment="1">
      <alignment vertical="top" wrapText="1"/>
    </xf>
    <xf numFmtId="4" fontId="5" fillId="2" borderId="4" xfId="0" applyNumberFormat="1" applyFont="1" applyFill="1" applyBorder="1" applyAlignment="1">
      <alignment horizontal="center" vertical="top" wrapText="1"/>
    </xf>
    <xf numFmtId="4" fontId="10" fillId="2" borderId="2" xfId="1" applyNumberFormat="1" applyFont="1" applyFill="1" applyBorder="1" applyAlignment="1">
      <alignment horizontal="center" vertical="top" wrapText="1"/>
    </xf>
    <xf numFmtId="3" fontId="5" fillId="2" borderId="1" xfId="0" applyNumberFormat="1" applyFont="1" applyFill="1" applyBorder="1" applyAlignment="1">
      <alignment horizontal="center" vertical="top"/>
    </xf>
    <xf numFmtId="0" fontId="5" fillId="2" borderId="1" xfId="0" applyFont="1" applyFill="1" applyBorder="1" applyAlignment="1">
      <alignment horizontal="center" vertical="top" wrapText="1"/>
    </xf>
    <xf numFmtId="0" fontId="11" fillId="2" borderId="4" xfId="0" applyFont="1" applyFill="1" applyBorder="1" applyAlignment="1">
      <alignment horizontal="justify" vertical="top" wrapText="1"/>
    </xf>
    <xf numFmtId="0" fontId="11" fillId="2" borderId="5" xfId="0" applyFont="1" applyFill="1" applyBorder="1" applyAlignment="1">
      <alignment horizontal="justify" vertical="top" wrapText="1"/>
    </xf>
    <xf numFmtId="4" fontId="5" fillId="2" borderId="1" xfId="0" applyNumberFormat="1" applyFont="1" applyFill="1" applyBorder="1" applyAlignment="1">
      <alignment horizontal="center" vertical="top" wrapText="1"/>
    </xf>
    <xf numFmtId="0" fontId="7" fillId="2" borderId="1" xfId="2" applyFont="1" applyFill="1" applyBorder="1" applyAlignment="1">
      <alignment horizontal="center" vertical="center" wrapText="1"/>
    </xf>
    <xf numFmtId="0" fontId="9" fillId="2" borderId="1" xfId="0" applyFont="1" applyFill="1" applyBorder="1" applyAlignment="1">
      <alignment horizontal="center" vertical="top" wrapText="1"/>
    </xf>
    <xf numFmtId="0" fontId="9" fillId="2" borderId="1" xfId="0" applyFont="1" applyFill="1" applyBorder="1" applyAlignment="1">
      <alignment vertical="top" wrapText="1"/>
    </xf>
    <xf numFmtId="9" fontId="10" fillId="2" borderId="1" xfId="1" applyNumberFormat="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0" fontId="11" fillId="2" borderId="6" xfId="0" applyFont="1" applyFill="1" applyBorder="1" applyAlignment="1">
      <alignment horizontal="justify" vertical="top" wrapText="1"/>
    </xf>
    <xf numFmtId="4" fontId="12" fillId="2" borderId="1" xfId="1" applyNumberFormat="1" applyFont="1" applyFill="1" applyBorder="1" applyAlignment="1">
      <alignment horizontal="justify" vertical="top" wrapText="1"/>
    </xf>
    <xf numFmtId="0" fontId="20" fillId="7" borderId="1" xfId="1" applyFont="1" applyFill="1" applyBorder="1" applyAlignment="1">
      <alignment horizontal="center" vertical="top" wrapText="1"/>
    </xf>
    <xf numFmtId="3" fontId="10" fillId="2" borderId="1" xfId="0" applyNumberFormat="1" applyFont="1" applyFill="1" applyBorder="1" applyAlignment="1">
      <alignment horizontal="center" vertical="top"/>
    </xf>
    <xf numFmtId="0" fontId="13" fillId="2" borderId="1" xfId="0" applyFont="1" applyFill="1" applyBorder="1" applyAlignment="1">
      <alignment vertical="top" wrapText="1"/>
    </xf>
    <xf numFmtId="3" fontId="11" fillId="2" borderId="1" xfId="0" applyNumberFormat="1" applyFont="1" applyFill="1" applyBorder="1" applyAlignment="1">
      <alignment horizontal="center" vertical="top" wrapText="1"/>
    </xf>
    <xf numFmtId="4" fontId="3" fillId="2" borderId="1" xfId="1" applyNumberFormat="1" applyFont="1" applyFill="1" applyBorder="1" applyAlignment="1">
      <alignment horizontal="center" vertical="top" wrapText="1"/>
    </xf>
    <xf numFmtId="0" fontId="4" fillId="5" borderId="0" xfId="1" applyFill="1" applyBorder="1"/>
    <xf numFmtId="4" fontId="3" fillId="2" borderId="1" xfId="1" applyNumberFormat="1" applyFont="1" applyFill="1" applyBorder="1" applyAlignment="1">
      <alignment vertical="top" wrapText="1"/>
    </xf>
    <xf numFmtId="0" fontId="3" fillId="2" borderId="1" xfId="0" applyFont="1" applyFill="1" applyBorder="1" applyAlignment="1">
      <alignment horizontal="justify" vertical="top" wrapText="1"/>
    </xf>
    <xf numFmtId="3" fontId="4" fillId="0" borderId="0" xfId="1" applyNumberFormat="1"/>
    <xf numFmtId="0" fontId="4" fillId="0" borderId="0" xfId="1" applyFill="1" applyBorder="1"/>
    <xf numFmtId="0" fontId="20" fillId="9" borderId="1" xfId="1" applyFont="1" applyFill="1" applyBorder="1" applyAlignment="1">
      <alignment horizontal="center" vertical="center" wrapText="1"/>
    </xf>
    <xf numFmtId="3" fontId="4" fillId="2" borderId="1" xfId="1" applyNumberFormat="1" applyFill="1" applyBorder="1"/>
    <xf numFmtId="0" fontId="13" fillId="2" borderId="1" xfId="0" applyFont="1" applyFill="1" applyBorder="1" applyAlignment="1">
      <alignment horizontal="justify" vertical="top" wrapText="1"/>
    </xf>
    <xf numFmtId="3" fontId="12" fillId="2" borderId="1" xfId="1" applyNumberFormat="1" applyFont="1" applyFill="1" applyBorder="1" applyAlignment="1">
      <alignment horizontal="center" vertical="top" wrapText="1"/>
    </xf>
    <xf numFmtId="3" fontId="3" fillId="2" borderId="1" xfId="0" applyNumberFormat="1" applyFont="1" applyFill="1" applyBorder="1" applyAlignment="1">
      <alignment horizontal="center" vertical="top"/>
    </xf>
    <xf numFmtId="3" fontId="5" fillId="2" borderId="1" xfId="0" applyNumberFormat="1" applyFont="1" applyFill="1" applyBorder="1" applyAlignment="1">
      <alignment horizontal="center" vertical="top"/>
    </xf>
    <xf numFmtId="9" fontId="12" fillId="2" borderId="1" xfId="1" applyNumberFormat="1" applyFont="1" applyFill="1" applyBorder="1" applyAlignment="1">
      <alignment horizontal="center" vertical="top" wrapText="1"/>
    </xf>
    <xf numFmtId="3" fontId="11" fillId="2" borderId="1" xfId="0" applyNumberFormat="1" applyFont="1" applyFill="1" applyBorder="1" applyAlignment="1">
      <alignment horizontal="center" vertical="top" wrapText="1"/>
    </xf>
    <xf numFmtId="0" fontId="11" fillId="2" borderId="1" xfId="0" applyFont="1" applyFill="1" applyBorder="1" applyAlignment="1">
      <alignment horizontal="center" vertical="top" wrapText="1"/>
    </xf>
    <xf numFmtId="0" fontId="3" fillId="2" borderId="1" xfId="4" applyFont="1" applyFill="1" applyBorder="1" applyAlignment="1">
      <alignment horizontal="center" vertical="top" wrapText="1"/>
    </xf>
    <xf numFmtId="3" fontId="12" fillId="2" borderId="2" xfId="1" applyNumberFormat="1" applyFont="1" applyFill="1" applyBorder="1" applyAlignment="1">
      <alignment horizontal="center" vertical="top" wrapText="1"/>
    </xf>
    <xf numFmtId="3" fontId="11" fillId="2" borderId="2" xfId="0" applyNumberFormat="1" applyFont="1" applyFill="1" applyBorder="1" applyAlignment="1">
      <alignment horizontal="center" vertical="top" wrapText="1"/>
    </xf>
    <xf numFmtId="0" fontId="5" fillId="8" borderId="1" xfId="1" applyFont="1" applyFill="1" applyBorder="1" applyAlignment="1">
      <alignment vertical="center" wrapText="1"/>
    </xf>
    <xf numFmtId="0" fontId="25" fillId="10" borderId="1" xfId="1" applyFont="1" applyFill="1" applyBorder="1" applyAlignment="1">
      <alignment horizontal="center" vertical="center" wrapText="1"/>
    </xf>
    <xf numFmtId="0" fontId="24" fillId="10" borderId="1" xfId="1" applyFont="1" applyFill="1" applyBorder="1" applyAlignment="1">
      <alignment horizontal="center" vertical="center" wrapText="1"/>
    </xf>
    <xf numFmtId="0" fontId="19" fillId="3" borderId="8" xfId="1" applyFont="1" applyFill="1" applyBorder="1" applyAlignment="1">
      <alignment vertical="center" wrapText="1"/>
    </xf>
    <xf numFmtId="0" fontId="22" fillId="3" borderId="8"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20" fillId="2" borderId="1" xfId="1" applyFont="1" applyFill="1" applyBorder="1" applyAlignment="1">
      <alignment vertical="top" wrapText="1"/>
    </xf>
    <xf numFmtId="4" fontId="29" fillId="2" borderId="1" xfId="1" applyNumberFormat="1" applyFont="1" applyFill="1" applyBorder="1" applyAlignment="1">
      <alignment horizontal="justify" vertical="top" wrapText="1"/>
    </xf>
    <xf numFmtId="0" fontId="22" fillId="3" borderId="11" xfId="1" applyFont="1" applyFill="1" applyBorder="1" applyAlignment="1">
      <alignment horizontal="center" vertical="center" wrapText="1"/>
    </xf>
    <xf numFmtId="0" fontId="22" fillId="3" borderId="1" xfId="1" applyFont="1" applyFill="1" applyBorder="1" applyAlignment="1">
      <alignment horizontal="center" vertical="center" wrapText="1"/>
    </xf>
    <xf numFmtId="3" fontId="12" fillId="2" borderId="1" xfId="0" applyNumberFormat="1" applyFont="1" applyFill="1" applyBorder="1" applyAlignment="1">
      <alignment horizontal="center" vertical="top"/>
    </xf>
    <xf numFmtId="0" fontId="9" fillId="11" borderId="1" xfId="1" applyFont="1" applyFill="1" applyBorder="1" applyAlignment="1">
      <alignment horizontal="left" vertical="center" wrapText="1"/>
    </xf>
    <xf numFmtId="0" fontId="21" fillId="11" borderId="10" xfId="1" applyFont="1" applyFill="1" applyBorder="1" applyAlignment="1">
      <alignment horizontal="left" vertical="center" wrapText="1"/>
    </xf>
    <xf numFmtId="49" fontId="12" fillId="2" borderId="1" xfId="1" applyNumberFormat="1" applyFont="1" applyFill="1" applyBorder="1" applyAlignment="1">
      <alignment horizontal="center" vertical="top" wrapText="1"/>
    </xf>
    <xf numFmtId="4" fontId="12" fillId="2" borderId="4" xfId="1" applyNumberFormat="1" applyFont="1" applyFill="1" applyBorder="1" applyAlignment="1">
      <alignment horizontal="justify" vertical="top" wrapText="1"/>
    </xf>
    <xf numFmtId="0" fontId="32" fillId="2" borderId="0" xfId="1" applyFont="1" applyFill="1"/>
    <xf numFmtId="3" fontId="11" fillId="2" borderId="1" xfId="0" applyNumberFormat="1" applyFont="1" applyFill="1" applyBorder="1" applyAlignment="1">
      <alignment horizontal="center" vertical="top" wrapText="1"/>
    </xf>
    <xf numFmtId="3" fontId="11" fillId="2" borderId="1" xfId="0" applyNumberFormat="1" applyFont="1" applyFill="1" applyBorder="1" applyAlignment="1">
      <alignment horizontal="center" vertical="top" wrapText="1"/>
    </xf>
    <xf numFmtId="3" fontId="11" fillId="2" borderId="1" xfId="0" applyNumberFormat="1" applyFont="1" applyFill="1" applyBorder="1" applyAlignment="1">
      <alignment horizontal="center" vertical="top" wrapText="1"/>
    </xf>
    <xf numFmtId="0" fontId="5" fillId="7" borderId="1" xfId="1" applyFont="1" applyFill="1" applyBorder="1" applyAlignment="1">
      <alignment horizontal="center" vertical="top" wrapText="1"/>
    </xf>
    <xf numFmtId="0" fontId="11" fillId="2" borderId="1" xfId="0" applyFont="1" applyFill="1" applyBorder="1" applyAlignment="1">
      <alignment horizontal="center" vertical="top" wrapText="1"/>
    </xf>
    <xf numFmtId="3" fontId="4" fillId="2" borderId="0" xfId="1" applyNumberFormat="1" applyFill="1"/>
    <xf numFmtId="3" fontId="11" fillId="2" borderId="1" xfId="0" applyNumberFormat="1" applyFont="1" applyFill="1" applyBorder="1" applyAlignment="1">
      <alignment horizontal="center" vertical="top" wrapText="1"/>
    </xf>
    <xf numFmtId="3" fontId="11" fillId="2" borderId="1" xfId="0" applyNumberFormat="1" applyFont="1" applyFill="1" applyBorder="1" applyAlignment="1">
      <alignment horizontal="center" vertical="top" wrapText="1"/>
    </xf>
    <xf numFmtId="43" fontId="4" fillId="0" borderId="0" xfId="10" applyFont="1"/>
    <xf numFmtId="0" fontId="11" fillId="2" borderId="1" xfId="0" applyFont="1" applyFill="1" applyBorder="1" applyAlignment="1">
      <alignment horizontal="center" vertical="top" wrapText="1"/>
    </xf>
    <xf numFmtId="0" fontId="3" fillId="2" borderId="1" xfId="0" applyFont="1" applyFill="1" applyBorder="1" applyAlignment="1">
      <alignment vertical="top" wrapText="1"/>
    </xf>
    <xf numFmtId="0" fontId="26" fillId="2" borderId="1" xfId="9" applyFont="1" applyFill="1" applyBorder="1"/>
    <xf numFmtId="0" fontId="26" fillId="2" borderId="1" xfId="9" applyFont="1" applyFill="1" applyBorder="1" applyAlignment="1">
      <alignment horizontal="justify" vertical="top"/>
    </xf>
    <xf numFmtId="0" fontId="11" fillId="2" borderId="1" xfId="0" applyFont="1" applyFill="1" applyBorder="1" applyAlignment="1">
      <alignment horizontal="center" vertical="top" wrapText="1"/>
    </xf>
    <xf numFmtId="4" fontId="3" fillId="2" borderId="1" xfId="1" applyNumberFormat="1" applyFont="1" applyFill="1" applyBorder="1" applyAlignment="1">
      <alignment horizontal="justify" vertical="center" wrapText="1"/>
    </xf>
    <xf numFmtId="0" fontId="7" fillId="12" borderId="1" xfId="2" applyFont="1" applyFill="1" applyBorder="1" applyAlignment="1">
      <alignment horizontal="center" vertical="center"/>
    </xf>
    <xf numFmtId="3" fontId="11" fillId="12" borderId="1" xfId="0" applyNumberFormat="1" applyFont="1" applyFill="1" applyBorder="1" applyAlignment="1">
      <alignment horizontal="center" vertical="top" wrapText="1"/>
    </xf>
    <xf numFmtId="0" fontId="11" fillId="12" borderId="2" xfId="0" applyFont="1" applyFill="1" applyBorder="1" applyAlignment="1">
      <alignment horizontal="center" vertical="top" wrapText="1"/>
    </xf>
    <xf numFmtId="0" fontId="5" fillId="12" borderId="1" xfId="0" applyFont="1" applyFill="1" applyBorder="1" applyAlignment="1">
      <alignment horizontal="center" vertical="top"/>
    </xf>
    <xf numFmtId="0" fontId="3" fillId="12" borderId="1" xfId="0" applyFont="1" applyFill="1" applyBorder="1" applyAlignment="1">
      <alignment horizontal="center" vertical="top"/>
    </xf>
    <xf numFmtId="0" fontId="7" fillId="0" borderId="1" xfId="2" applyFont="1" applyFill="1" applyBorder="1" applyAlignment="1">
      <alignment horizontal="center" vertical="center"/>
    </xf>
    <xf numFmtId="3" fontId="5" fillId="0" borderId="1" xfId="0" applyNumberFormat="1" applyFont="1" applyFill="1" applyBorder="1" applyAlignment="1">
      <alignment horizontal="center" vertical="top"/>
    </xf>
    <xf numFmtId="0" fontId="12" fillId="0" borderId="1" xfId="1" applyFont="1" applyFill="1" applyBorder="1" applyAlignment="1">
      <alignment horizontal="center" vertical="top" wrapText="1"/>
    </xf>
    <xf numFmtId="3" fontId="10" fillId="0" borderId="1" xfId="1" applyNumberFormat="1" applyFont="1" applyFill="1" applyBorder="1" applyAlignment="1">
      <alignment horizontal="center" vertical="top" wrapText="1"/>
    </xf>
    <xf numFmtId="0" fontId="3" fillId="0" borderId="1" xfId="0" applyFont="1" applyFill="1" applyBorder="1" applyAlignment="1">
      <alignment horizontal="center" vertical="top"/>
    </xf>
    <xf numFmtId="0" fontId="5" fillId="0" borderId="1" xfId="0" applyFont="1" applyFill="1" applyBorder="1" applyAlignment="1">
      <alignment horizontal="center" vertical="top"/>
    </xf>
    <xf numFmtId="0" fontId="11" fillId="0" borderId="1" xfId="0" applyFont="1" applyFill="1" applyBorder="1" applyAlignment="1">
      <alignment horizontal="center" vertical="top" wrapText="1"/>
    </xf>
    <xf numFmtId="3" fontId="11" fillId="0" borderId="1" xfId="0" applyNumberFormat="1" applyFont="1" applyFill="1" applyBorder="1" applyAlignment="1">
      <alignment horizontal="center" vertical="top" wrapText="1"/>
    </xf>
    <xf numFmtId="0" fontId="11" fillId="0" borderId="2" xfId="0" applyFont="1" applyFill="1" applyBorder="1" applyAlignment="1">
      <alignment horizontal="center" vertical="top" wrapText="1"/>
    </xf>
    <xf numFmtId="0" fontId="11" fillId="12" borderId="1" xfId="0" applyFont="1" applyFill="1" applyBorder="1" applyAlignment="1">
      <alignment horizontal="center" vertical="top" wrapText="1"/>
    </xf>
    <xf numFmtId="3" fontId="5" fillId="12" borderId="1" xfId="0" applyNumberFormat="1" applyFont="1" applyFill="1" applyBorder="1" applyAlignment="1">
      <alignment horizontal="center" vertical="top"/>
    </xf>
    <xf numFmtId="3" fontId="10" fillId="12" borderId="1" xfId="1" applyNumberFormat="1" applyFont="1" applyFill="1" applyBorder="1" applyAlignment="1">
      <alignment horizontal="center" vertical="top" wrapText="1"/>
    </xf>
    <xf numFmtId="0" fontId="12" fillId="12" borderId="1" xfId="1" applyFont="1" applyFill="1" applyBorder="1" applyAlignment="1">
      <alignment horizontal="center" vertical="top" wrapText="1"/>
    </xf>
    <xf numFmtId="0" fontId="3" fillId="12" borderId="1" xfId="4" applyFont="1" applyFill="1" applyBorder="1" applyAlignment="1">
      <alignment horizontal="center" vertical="top" wrapText="1"/>
    </xf>
    <xf numFmtId="4" fontId="3" fillId="2" borderId="12" xfId="1" applyNumberFormat="1" applyFont="1" applyFill="1" applyBorder="1" applyAlignment="1">
      <alignment horizontal="justify" vertical="top" wrapText="1"/>
    </xf>
    <xf numFmtId="0" fontId="8" fillId="12" borderId="1" xfId="2" applyFont="1" applyFill="1" applyBorder="1" applyAlignment="1">
      <alignment horizontal="center" vertical="center"/>
    </xf>
    <xf numFmtId="0" fontId="8" fillId="0" borderId="1" xfId="2" applyFont="1" applyFill="1" applyBorder="1" applyAlignment="1">
      <alignment horizontal="center" vertical="center"/>
    </xf>
    <xf numFmtId="0" fontId="3" fillId="0" borderId="1" xfId="4" applyFont="1" applyFill="1" applyBorder="1" applyAlignment="1">
      <alignment horizontal="center" vertical="top" wrapText="1"/>
    </xf>
    <xf numFmtId="0" fontId="4" fillId="0" borderId="7" xfId="1" applyBorder="1" applyAlignment="1">
      <alignment horizontal="center"/>
    </xf>
    <xf numFmtId="0" fontId="4" fillId="0" borderId="2" xfId="1" applyBorder="1" applyAlignment="1">
      <alignment horizontal="center"/>
    </xf>
    <xf numFmtId="3" fontId="12" fillId="2" borderId="7" xfId="1" applyNumberFormat="1" applyFont="1" applyFill="1" applyBorder="1" applyAlignment="1">
      <alignment horizontal="center" vertical="top" wrapText="1"/>
    </xf>
    <xf numFmtId="3" fontId="12" fillId="2" borderId="2" xfId="1" applyNumberFormat="1" applyFont="1" applyFill="1" applyBorder="1" applyAlignment="1">
      <alignment horizontal="center" vertical="top" wrapText="1"/>
    </xf>
    <xf numFmtId="0" fontId="3" fillId="2" borderId="7" xfId="0" applyFont="1" applyFill="1" applyBorder="1" applyAlignment="1">
      <alignment horizontal="center" vertical="top"/>
    </xf>
    <xf numFmtId="0" fontId="3" fillId="2" borderId="2" xfId="0" applyFont="1" applyFill="1" applyBorder="1" applyAlignment="1">
      <alignment horizontal="center" vertical="top"/>
    </xf>
    <xf numFmtId="0" fontId="11" fillId="2" borderId="13" xfId="0" applyFont="1" applyFill="1" applyBorder="1" applyAlignment="1">
      <alignment horizontal="center" vertical="top" wrapText="1"/>
    </xf>
    <xf numFmtId="0" fontId="11" fillId="2" borderId="14" xfId="0" applyFont="1" applyFill="1" applyBorder="1" applyAlignment="1">
      <alignment horizontal="center" vertical="top" wrapText="1"/>
    </xf>
    <xf numFmtId="0" fontId="11" fillId="2" borderId="11" xfId="0" applyFont="1" applyFill="1" applyBorder="1" applyAlignment="1">
      <alignment horizontal="center" vertical="top" wrapText="1"/>
    </xf>
    <xf numFmtId="0" fontId="11" fillId="2" borderId="10" xfId="0" applyFont="1" applyFill="1" applyBorder="1" applyAlignment="1">
      <alignment horizontal="center" vertical="top" wrapText="1"/>
    </xf>
    <xf numFmtId="0" fontId="11" fillId="2" borderId="3" xfId="0" applyFont="1" applyFill="1" applyBorder="1" applyAlignment="1">
      <alignment horizontal="center" vertical="top" wrapText="1"/>
    </xf>
    <xf numFmtId="0" fontId="11" fillId="2" borderId="9" xfId="0" applyFont="1" applyFill="1" applyBorder="1" applyAlignment="1">
      <alignment horizontal="center" vertical="top" wrapText="1"/>
    </xf>
    <xf numFmtId="4" fontId="5" fillId="2" borderId="7" xfId="0" applyNumberFormat="1" applyFont="1" applyFill="1" applyBorder="1" applyAlignment="1">
      <alignment horizontal="center" vertical="top" wrapText="1"/>
    </xf>
    <xf numFmtId="4" fontId="5" fillId="2" borderId="2" xfId="0" applyNumberFormat="1" applyFont="1" applyFill="1" applyBorder="1" applyAlignment="1">
      <alignment horizontal="center" vertical="top" wrapText="1"/>
    </xf>
    <xf numFmtId="0" fontId="13" fillId="2" borderId="7" xfId="0" applyFont="1" applyFill="1" applyBorder="1" applyAlignment="1">
      <alignment horizontal="justify" vertical="top" wrapText="1"/>
    </xf>
    <xf numFmtId="0" fontId="13" fillId="2" borderId="2" xfId="0" applyFont="1" applyFill="1" applyBorder="1" applyAlignment="1">
      <alignment horizontal="justify" vertical="top" wrapText="1"/>
    </xf>
    <xf numFmtId="0" fontId="3" fillId="12" borderId="7" xfId="0" applyFont="1" applyFill="1" applyBorder="1" applyAlignment="1">
      <alignment horizontal="center" vertical="top"/>
    </xf>
    <xf numFmtId="0" fontId="3" fillId="12" borderId="2" xfId="0" applyFont="1" applyFill="1" applyBorder="1" applyAlignment="1">
      <alignment horizontal="center" vertical="top"/>
    </xf>
    <xf numFmtId="0" fontId="3" fillId="0" borderId="7" xfId="0" applyFont="1" applyFill="1" applyBorder="1" applyAlignment="1">
      <alignment horizontal="center" vertical="top"/>
    </xf>
    <xf numFmtId="0" fontId="3" fillId="0" borderId="2" xfId="0" applyFont="1" applyFill="1" applyBorder="1" applyAlignment="1">
      <alignment horizontal="center" vertical="top"/>
    </xf>
    <xf numFmtId="0" fontId="12" fillId="2" borderId="7" xfId="1" applyFont="1" applyFill="1" applyBorder="1" applyAlignment="1">
      <alignment horizontal="center" vertical="top" wrapText="1"/>
    </xf>
    <xf numFmtId="0" fontId="12" fillId="2" borderId="2" xfId="1" applyFont="1" applyFill="1" applyBorder="1" applyAlignment="1">
      <alignment horizontal="center" vertical="top" wrapText="1"/>
    </xf>
    <xf numFmtId="4" fontId="3" fillId="2" borderId="7" xfId="1" applyNumberFormat="1" applyFont="1" applyFill="1" applyBorder="1" applyAlignment="1">
      <alignment horizontal="center" vertical="top" wrapText="1"/>
    </xf>
    <xf numFmtId="4" fontId="3" fillId="2" borderId="2" xfId="1" applyNumberFormat="1" applyFont="1" applyFill="1" applyBorder="1" applyAlignment="1">
      <alignment horizontal="center" vertical="top" wrapText="1"/>
    </xf>
    <xf numFmtId="9" fontId="12" fillId="2" borderId="7" xfId="1" applyNumberFormat="1" applyFont="1" applyFill="1" applyBorder="1" applyAlignment="1">
      <alignment horizontal="center" vertical="top" wrapText="1"/>
    </xf>
    <xf numFmtId="9" fontId="12" fillId="2" borderId="2" xfId="1" applyNumberFormat="1" applyFont="1" applyFill="1" applyBorder="1" applyAlignment="1">
      <alignment horizontal="center" vertical="top" wrapText="1"/>
    </xf>
    <xf numFmtId="0" fontId="2" fillId="10" borderId="4" xfId="1" applyFont="1" applyFill="1" applyBorder="1" applyAlignment="1">
      <alignment horizontal="left" vertical="center" wrapText="1"/>
    </xf>
    <xf numFmtId="0" fontId="2" fillId="10" borderId="6" xfId="1" applyFont="1" applyFill="1" applyBorder="1" applyAlignment="1">
      <alignment horizontal="left" vertical="center" wrapText="1"/>
    </xf>
    <xf numFmtId="0" fontId="2" fillId="10" borderId="5" xfId="1" applyFont="1" applyFill="1" applyBorder="1" applyAlignment="1">
      <alignment horizontal="left" vertical="center" wrapText="1"/>
    </xf>
    <xf numFmtId="0" fontId="11" fillId="2" borderId="1" xfId="0" applyFont="1" applyFill="1" applyBorder="1" applyAlignment="1">
      <alignment horizontal="center" vertical="top" wrapText="1"/>
    </xf>
    <xf numFmtId="0" fontId="11" fillId="2" borderId="1" xfId="0" applyFont="1" applyFill="1" applyBorder="1" applyAlignment="1">
      <alignment horizontal="justify" vertical="top" wrapText="1"/>
    </xf>
    <xf numFmtId="0" fontId="17" fillId="6" borderId="1" xfId="1" applyFont="1" applyFill="1" applyBorder="1" applyAlignment="1">
      <alignment horizontal="left" vertical="center" wrapText="1"/>
    </xf>
    <xf numFmtId="0" fontId="15" fillId="4" borderId="1" xfId="1" applyFont="1" applyFill="1" applyBorder="1" applyAlignment="1">
      <alignment horizontal="center" vertical="center" wrapText="1"/>
    </xf>
    <xf numFmtId="0" fontId="18" fillId="0" borderId="1" xfId="1" applyFont="1" applyBorder="1" applyAlignment="1">
      <alignment horizontal="left" vertical="center" wrapText="1"/>
    </xf>
    <xf numFmtId="0" fontId="30" fillId="0" borderId="1" xfId="1" applyFont="1" applyBorder="1" applyAlignment="1">
      <alignment horizontal="left" vertical="top" wrapText="1"/>
    </xf>
    <xf numFmtId="0" fontId="18" fillId="2" borderId="1" xfId="0" applyFont="1" applyFill="1" applyBorder="1" applyAlignment="1">
      <alignment horizontal="left" vertical="center" wrapText="1"/>
    </xf>
    <xf numFmtId="0" fontId="18" fillId="2" borderId="1" xfId="0" applyFont="1" applyFill="1" applyBorder="1" applyAlignment="1">
      <alignment horizontal="justify" vertical="justify" wrapText="1"/>
    </xf>
    <xf numFmtId="0" fontId="21" fillId="11" borderId="4" xfId="1" applyFont="1" applyFill="1" applyBorder="1" applyAlignment="1">
      <alignment horizontal="left" vertical="center" wrapText="1"/>
    </xf>
    <xf numFmtId="0" fontId="21" fillId="11" borderId="6" xfId="1" applyFont="1" applyFill="1" applyBorder="1" applyAlignment="1">
      <alignment horizontal="left" vertical="center" wrapText="1"/>
    </xf>
    <xf numFmtId="0" fontId="18" fillId="6" borderId="4" xfId="0" applyNumberFormat="1" applyFont="1" applyFill="1" applyBorder="1" applyAlignment="1">
      <alignment horizontal="justify" vertical="justify" wrapText="1"/>
    </xf>
    <xf numFmtId="0" fontId="18" fillId="6" borderId="6" xfId="0" applyNumberFormat="1" applyFont="1" applyFill="1" applyBorder="1" applyAlignment="1">
      <alignment horizontal="justify" vertical="justify" wrapText="1"/>
    </xf>
    <xf numFmtId="0" fontId="18" fillId="6" borderId="5" xfId="0" applyNumberFormat="1" applyFont="1" applyFill="1" applyBorder="1" applyAlignment="1">
      <alignment horizontal="justify" vertical="justify" wrapText="1"/>
    </xf>
    <xf numFmtId="0" fontId="11" fillId="2" borderId="4" xfId="0" applyFont="1" applyFill="1" applyBorder="1" applyAlignment="1">
      <alignment horizontal="center" vertical="top" wrapText="1"/>
    </xf>
    <xf numFmtId="0" fontId="11" fillId="2" borderId="6" xfId="0" applyFont="1" applyFill="1" applyBorder="1" applyAlignment="1">
      <alignment horizontal="center" vertical="top" wrapText="1"/>
    </xf>
    <xf numFmtId="0" fontId="11" fillId="2" borderId="5" xfId="0" applyFont="1" applyFill="1" applyBorder="1" applyAlignment="1">
      <alignment horizontal="center" vertical="top" wrapText="1"/>
    </xf>
    <xf numFmtId="0" fontId="2" fillId="8" borderId="10"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18" fillId="0" borderId="1" xfId="1" applyFont="1" applyBorder="1" applyAlignment="1">
      <alignment horizontal="left" vertical="top" wrapText="1"/>
    </xf>
    <xf numFmtId="0" fontId="18" fillId="2" borderId="4" xfId="0" applyFont="1" applyFill="1" applyBorder="1" applyAlignment="1">
      <alignment horizontal="justify" vertical="justify" wrapText="1"/>
    </xf>
    <xf numFmtId="0" fontId="18" fillId="2" borderId="6" xfId="0" applyFont="1" applyFill="1" applyBorder="1" applyAlignment="1">
      <alignment horizontal="justify" vertical="justify" wrapText="1"/>
    </xf>
    <xf numFmtId="0" fontId="18" fillId="2" borderId="5" xfId="0" applyFont="1" applyFill="1" applyBorder="1" applyAlignment="1">
      <alignment horizontal="justify" vertical="justify" wrapText="1"/>
    </xf>
    <xf numFmtId="0" fontId="33" fillId="2" borderId="4" xfId="0" applyFont="1" applyFill="1" applyBorder="1" applyAlignment="1">
      <alignment horizontal="justify" vertical="justify" wrapText="1"/>
    </xf>
    <xf numFmtId="0" fontId="30" fillId="2" borderId="6" xfId="0" applyFont="1" applyFill="1" applyBorder="1" applyAlignment="1">
      <alignment horizontal="justify" vertical="justify" wrapText="1"/>
    </xf>
    <xf numFmtId="0" fontId="30" fillId="2" borderId="5" xfId="0" applyFont="1" applyFill="1" applyBorder="1" applyAlignment="1">
      <alignment horizontal="justify" vertical="justify" wrapText="1"/>
    </xf>
    <xf numFmtId="0" fontId="18" fillId="0" borderId="4" xfId="1" applyFont="1" applyBorder="1" applyAlignment="1">
      <alignment horizontal="left" vertical="center" wrapText="1"/>
    </xf>
    <xf numFmtId="0" fontId="18" fillId="0" borderId="6" xfId="1" applyFont="1" applyBorder="1" applyAlignment="1">
      <alignment horizontal="left" vertical="center" wrapText="1"/>
    </xf>
    <xf numFmtId="0" fontId="18" fillId="0" borderId="5" xfId="1" applyFont="1" applyBorder="1" applyAlignment="1">
      <alignment horizontal="left" vertical="center" wrapText="1"/>
    </xf>
    <xf numFmtId="0" fontId="21" fillId="11" borderId="10" xfId="1" applyFont="1" applyFill="1" applyBorder="1" applyAlignment="1">
      <alignment horizontal="left" vertical="center" wrapText="1"/>
    </xf>
    <xf numFmtId="0" fontId="21" fillId="11" borderId="3" xfId="1" applyFont="1" applyFill="1" applyBorder="1" applyAlignment="1">
      <alignment horizontal="left" vertical="center" wrapText="1"/>
    </xf>
    <xf numFmtId="0" fontId="22" fillId="3" borderId="10" xfId="1" applyFont="1" applyFill="1" applyBorder="1" applyAlignment="1">
      <alignment horizontal="center" vertical="center" wrapText="1"/>
    </xf>
    <xf numFmtId="0" fontId="22" fillId="3" borderId="3" xfId="1" applyFont="1" applyFill="1" applyBorder="1" applyAlignment="1">
      <alignment horizontal="center" vertical="center" wrapText="1"/>
    </xf>
    <xf numFmtId="0" fontId="22" fillId="3" borderId="9" xfId="1" applyFont="1" applyFill="1" applyBorder="1" applyAlignment="1">
      <alignment horizontal="center" vertical="center" wrapText="1"/>
    </xf>
    <xf numFmtId="0" fontId="9" fillId="6" borderId="4" xfId="0" applyFont="1" applyFill="1" applyBorder="1" applyAlignment="1">
      <alignment horizontal="left" vertical="top" wrapText="1"/>
    </xf>
    <xf numFmtId="0" fontId="9" fillId="6" borderId="5" xfId="0" applyFont="1" applyFill="1" applyBorder="1" applyAlignment="1">
      <alignment horizontal="left" vertical="top" wrapText="1"/>
    </xf>
    <xf numFmtId="0" fontId="21" fillId="8" borderId="4" xfId="1" applyFont="1" applyFill="1" applyBorder="1" applyAlignment="1">
      <alignment horizontal="right" vertical="center" wrapText="1"/>
    </xf>
    <xf numFmtId="0" fontId="21" fillId="8" borderId="6" xfId="1" applyFont="1" applyFill="1" applyBorder="1" applyAlignment="1">
      <alignment horizontal="right" vertical="center" wrapText="1"/>
    </xf>
    <xf numFmtId="0" fontId="21" fillId="8" borderId="5" xfId="1" applyFont="1" applyFill="1" applyBorder="1" applyAlignment="1">
      <alignment horizontal="right" vertical="center" wrapText="1"/>
    </xf>
    <xf numFmtId="0" fontId="16" fillId="6" borderId="1" xfId="0" applyFont="1" applyFill="1" applyBorder="1" applyAlignment="1">
      <alignment horizontal="left" vertical="top" wrapText="1"/>
    </xf>
    <xf numFmtId="4" fontId="3" fillId="2" borderId="7" xfId="1" applyNumberFormat="1" applyFont="1" applyFill="1" applyBorder="1" applyAlignment="1">
      <alignment horizontal="justify" vertical="center" wrapText="1"/>
    </xf>
    <xf numFmtId="4" fontId="3" fillId="2" borderId="2" xfId="1" applyNumberFormat="1" applyFont="1" applyFill="1" applyBorder="1" applyAlignment="1">
      <alignment horizontal="justify" vertical="center" wrapText="1"/>
    </xf>
    <xf numFmtId="0" fontId="16" fillId="6" borderId="1" xfId="0" applyNumberFormat="1" applyFont="1" applyFill="1" applyBorder="1" applyAlignment="1">
      <alignment horizontal="left" vertical="top" wrapText="1"/>
    </xf>
    <xf numFmtId="0" fontId="17" fillId="6" borderId="1" xfId="1" applyFont="1" applyFill="1" applyBorder="1" applyAlignment="1">
      <alignment horizontal="left" vertical="top" wrapText="1"/>
    </xf>
    <xf numFmtId="0" fontId="31" fillId="10" borderId="1" xfId="1" applyFont="1" applyFill="1" applyBorder="1" applyAlignment="1">
      <alignment horizontal="left" vertical="center" wrapText="1"/>
    </xf>
    <xf numFmtId="0" fontId="5" fillId="2" borderId="1" xfId="1" applyFont="1" applyFill="1" applyBorder="1" applyAlignment="1">
      <alignment horizontal="left" vertical="top" wrapText="1"/>
    </xf>
    <xf numFmtId="0" fontId="16" fillId="6" borderId="4" xfId="0" applyNumberFormat="1" applyFont="1" applyFill="1" applyBorder="1" applyAlignment="1">
      <alignment horizontal="left" vertical="top" wrapText="1"/>
    </xf>
    <xf numFmtId="0" fontId="16" fillId="6" borderId="6" xfId="0" applyNumberFormat="1" applyFont="1" applyFill="1" applyBorder="1" applyAlignment="1">
      <alignment horizontal="left" vertical="top" wrapText="1"/>
    </xf>
    <xf numFmtId="0" fontId="16" fillId="6" borderId="5" xfId="0" applyNumberFormat="1" applyFont="1" applyFill="1" applyBorder="1" applyAlignment="1">
      <alignment horizontal="left" vertical="top" wrapText="1"/>
    </xf>
    <xf numFmtId="0" fontId="16" fillId="6" borderId="4" xfId="0" applyFont="1" applyFill="1" applyBorder="1" applyAlignment="1">
      <alignment horizontal="left" vertical="top" wrapText="1"/>
    </xf>
    <xf numFmtId="0" fontId="16" fillId="6" borderId="6" xfId="0" applyFont="1" applyFill="1" applyBorder="1" applyAlignment="1">
      <alignment horizontal="left" vertical="top" wrapText="1"/>
    </xf>
    <xf numFmtId="0" fontId="16" fillId="6" borderId="5" xfId="0" applyFont="1" applyFill="1" applyBorder="1" applyAlignment="1">
      <alignment horizontal="left" vertical="top" wrapText="1"/>
    </xf>
    <xf numFmtId="0" fontId="5" fillId="2" borderId="4" xfId="1" applyFont="1" applyFill="1" applyBorder="1" applyAlignment="1">
      <alignment horizontal="left" vertical="top" wrapText="1"/>
    </xf>
    <xf numFmtId="0" fontId="5" fillId="2" borderId="6" xfId="1" applyFont="1" applyFill="1" applyBorder="1" applyAlignment="1">
      <alignment horizontal="left" vertical="top" wrapText="1"/>
    </xf>
    <xf numFmtId="0" fontId="5" fillId="2" borderId="5" xfId="1" applyFont="1" applyFill="1" applyBorder="1" applyAlignment="1">
      <alignment horizontal="left" vertical="top" wrapText="1"/>
    </xf>
    <xf numFmtId="0" fontId="16" fillId="2" borderId="1" xfId="0" applyFont="1" applyFill="1" applyBorder="1" applyAlignment="1">
      <alignment horizontal="justify" vertical="top" wrapText="1"/>
    </xf>
    <xf numFmtId="0" fontId="16" fillId="2" borderId="1" xfId="0" applyFont="1" applyFill="1" applyBorder="1" applyAlignment="1">
      <alignment horizontal="left" vertical="top" wrapText="1"/>
    </xf>
    <xf numFmtId="0" fontId="23" fillId="2" borderId="4" xfId="0" applyFont="1" applyFill="1" applyBorder="1" applyAlignment="1">
      <alignment horizontal="left" vertical="top" wrapText="1"/>
    </xf>
    <xf numFmtId="0" fontId="23" fillId="2" borderId="6" xfId="0" applyFont="1" applyFill="1" applyBorder="1" applyAlignment="1">
      <alignment horizontal="left" vertical="top" wrapText="1"/>
    </xf>
    <xf numFmtId="0" fontId="23" fillId="2" borderId="5" xfId="0" applyFont="1" applyFill="1" applyBorder="1" applyAlignment="1">
      <alignment horizontal="left" vertical="top" wrapText="1"/>
    </xf>
    <xf numFmtId="4" fontId="12" fillId="2" borderId="7" xfId="1" applyNumberFormat="1" applyFont="1" applyFill="1" applyBorder="1" applyAlignment="1">
      <alignment horizontal="justify" vertical="top" wrapText="1"/>
    </xf>
    <xf numFmtId="4" fontId="12" fillId="2" borderId="2" xfId="1" applyNumberFormat="1" applyFont="1" applyFill="1" applyBorder="1" applyAlignment="1">
      <alignment horizontal="justify" vertical="top" wrapText="1"/>
    </xf>
    <xf numFmtId="4" fontId="12" fillId="2" borderId="7" xfId="1" applyNumberFormat="1" applyFont="1" applyFill="1" applyBorder="1" applyAlignment="1">
      <alignment horizontal="center" vertical="top" wrapText="1"/>
    </xf>
    <xf numFmtId="4" fontId="12" fillId="2" borderId="2" xfId="1" applyNumberFormat="1" applyFont="1" applyFill="1" applyBorder="1" applyAlignment="1">
      <alignment horizontal="center" vertical="top" wrapText="1"/>
    </xf>
    <xf numFmtId="0" fontId="3" fillId="0" borderId="7" xfId="4" applyFont="1" applyFill="1" applyBorder="1" applyAlignment="1">
      <alignment horizontal="center" vertical="top" wrapText="1"/>
    </xf>
    <xf numFmtId="0" fontId="3" fillId="0" borderId="2" xfId="4" applyFont="1" applyFill="1" applyBorder="1" applyAlignment="1">
      <alignment horizontal="center" vertical="top" wrapText="1"/>
    </xf>
    <xf numFmtId="0" fontId="3" fillId="12" borderId="7" xfId="4" applyFont="1" applyFill="1" applyBorder="1" applyAlignment="1">
      <alignment horizontal="center" vertical="top" wrapText="1"/>
    </xf>
    <xf numFmtId="0" fontId="3" fillId="12" borderId="2" xfId="4" applyFont="1" applyFill="1" applyBorder="1" applyAlignment="1">
      <alignment horizontal="center" vertical="top" wrapText="1"/>
    </xf>
    <xf numFmtId="0" fontId="26" fillId="2" borderId="7" xfId="9" applyFont="1" applyFill="1" applyBorder="1" applyAlignment="1">
      <alignment horizontal="center"/>
    </xf>
    <xf numFmtId="0" fontId="26" fillId="2" borderId="2" xfId="9" applyFont="1" applyFill="1" applyBorder="1" applyAlignment="1">
      <alignment horizontal="center"/>
    </xf>
  </cellXfs>
  <cellStyles count="12">
    <cellStyle name="Estilo 1" xfId="11"/>
    <cellStyle name="Millares" xfId="10" builtinId="3"/>
    <cellStyle name="Millares 2" xfId="6"/>
    <cellStyle name="Millares 2 2" xfId="8"/>
    <cellStyle name="Normal" xfId="0" builtinId="0"/>
    <cellStyle name="Normal 2" xfId="3"/>
    <cellStyle name="Normal 2 2 2" xfId="4"/>
    <cellStyle name="Normal 3" xfId="5"/>
    <cellStyle name="Normal 3 3" xfId="2"/>
    <cellStyle name="Normal 4" xfId="1"/>
    <cellStyle name="Normal_Xl0000062" xfId="9"/>
    <cellStyle name="Porcentaje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134868</xdr:colOff>
      <xdr:row>0</xdr:row>
      <xdr:rowOff>0</xdr:rowOff>
    </xdr:from>
    <xdr:to>
      <xdr:col>4</xdr:col>
      <xdr:colOff>108353</xdr:colOff>
      <xdr:row>2</xdr:row>
      <xdr:rowOff>27230</xdr:rowOff>
    </xdr:to>
    <xdr:pic>
      <xdr:nvPicPr>
        <xdr:cNvPr id="5" name="Imagen 4"/>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868" y="0"/>
          <a:ext cx="2222103" cy="760571"/>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1"/>
  <sheetViews>
    <sheetView showGridLines="0" showZeros="0" tabSelected="1" view="pageBreakPreview" topLeftCell="H1" zoomScaleNormal="92" zoomScaleSheetLayoutView="100" zoomScalePageLayoutView="70" workbookViewId="0">
      <selection activeCell="AA61" sqref="AA61"/>
    </sheetView>
  </sheetViews>
  <sheetFormatPr baseColWidth="10" defaultColWidth="11.42578125" defaultRowHeight="12.75" x14ac:dyDescent="0.2"/>
  <cols>
    <col min="1" max="1" width="8.42578125" style="1" hidden="1" customWidth="1"/>
    <col min="2" max="2" width="4.140625" style="1" customWidth="1"/>
    <col min="3" max="3" width="26.7109375" style="1" customWidth="1"/>
    <col min="4" max="4" width="2.85546875" style="1" customWidth="1"/>
    <col min="5" max="5" width="5.5703125" style="1" customWidth="1"/>
    <col min="6" max="6" width="36.5703125" style="1" customWidth="1"/>
    <col min="7" max="7" width="36.7109375" style="1" customWidth="1"/>
    <col min="8" max="8" width="12.7109375" style="1" customWidth="1"/>
    <col min="9" max="9" width="9.7109375" style="1" customWidth="1"/>
    <col min="10" max="10" width="14.85546875" style="1" customWidth="1"/>
    <col min="11" max="11" width="9.7109375" style="1" customWidth="1"/>
    <col min="12" max="12" width="6.140625" style="1" hidden="1" customWidth="1"/>
    <col min="13" max="13" width="7.42578125" style="1" hidden="1" customWidth="1"/>
    <col min="14" max="14" width="4.85546875" style="1" hidden="1" customWidth="1"/>
    <col min="15" max="15" width="4.42578125" style="1" hidden="1" customWidth="1"/>
    <col min="16" max="16" width="14.140625" style="1" customWidth="1"/>
    <col min="17" max="17" width="5.28515625" style="1" bestFit="1" customWidth="1"/>
    <col min="18" max="18" width="4.5703125" style="1" bestFit="1" customWidth="1"/>
    <col min="19" max="19" width="4" style="1" bestFit="1" customWidth="1"/>
    <col min="20" max="20" width="5" style="1" bestFit="1" customWidth="1"/>
    <col min="21" max="21" width="14.140625" style="1" customWidth="1"/>
    <col min="22" max="22" width="8.42578125" style="1" hidden="1" customWidth="1"/>
    <col min="23" max="24" width="4.5703125" style="1" hidden="1" customWidth="1"/>
    <col min="25" max="25" width="4.42578125" style="1" hidden="1" customWidth="1"/>
    <col min="26" max="26" width="13.42578125" style="1" hidden="1" customWidth="1"/>
    <col min="27" max="27" width="11.140625" style="1" customWidth="1"/>
    <col min="28" max="28" width="11.42578125" style="1" customWidth="1"/>
    <col min="29" max="29" width="15" style="1" customWidth="1"/>
    <col min="30" max="30" width="133.85546875" style="1" customWidth="1"/>
    <col min="31" max="31" width="27.140625" style="1" hidden="1" customWidth="1"/>
    <col min="32" max="33" width="13.5703125" style="1" bestFit="1" customWidth="1"/>
    <col min="34" max="16384" width="11.42578125" style="1"/>
  </cols>
  <sheetData>
    <row r="1" spans="1:31" ht="32.25" customHeight="1" x14ac:dyDescent="0.2">
      <c r="B1" s="159" t="s">
        <v>74</v>
      </c>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1"/>
    </row>
    <row r="2" spans="1:31" s="43" customFormat="1" ht="25.5" customHeight="1" x14ac:dyDescent="0.2">
      <c r="A2" s="2"/>
      <c r="B2" s="146" t="s">
        <v>71</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47"/>
    </row>
    <row r="3" spans="1:31" s="2" customFormat="1" ht="29.25" customHeight="1" x14ac:dyDescent="0.2">
      <c r="B3" s="147" t="s">
        <v>47</v>
      </c>
      <c r="C3" s="147"/>
      <c r="D3" s="147"/>
      <c r="E3" s="149" t="s">
        <v>0</v>
      </c>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row>
    <row r="4" spans="1:31" s="2" customFormat="1" ht="15" x14ac:dyDescent="0.2">
      <c r="B4" s="162" t="s">
        <v>48</v>
      </c>
      <c r="C4" s="162"/>
      <c r="D4" s="162"/>
      <c r="E4" s="150" t="s">
        <v>1</v>
      </c>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row>
    <row r="5" spans="1:31" s="2" customFormat="1" ht="30.75" customHeight="1" x14ac:dyDescent="0.2">
      <c r="B5" s="148" t="s">
        <v>49</v>
      </c>
      <c r="C5" s="148"/>
      <c r="D5" s="148"/>
      <c r="E5" s="163" t="s">
        <v>28</v>
      </c>
      <c r="F5" s="164"/>
      <c r="G5" s="164"/>
      <c r="H5" s="164"/>
      <c r="I5" s="164"/>
      <c r="J5" s="164"/>
      <c r="K5" s="164"/>
      <c r="L5" s="164"/>
      <c r="M5" s="164"/>
      <c r="N5" s="164"/>
      <c r="O5" s="164"/>
      <c r="P5" s="164"/>
      <c r="Q5" s="164"/>
      <c r="R5" s="164"/>
      <c r="S5" s="164"/>
      <c r="T5" s="164"/>
      <c r="U5" s="164"/>
      <c r="V5" s="164"/>
      <c r="W5" s="164"/>
      <c r="X5" s="164"/>
      <c r="Y5" s="164"/>
      <c r="Z5" s="164"/>
      <c r="AA5" s="164"/>
      <c r="AB5" s="164"/>
      <c r="AC5" s="164"/>
      <c r="AD5" s="165"/>
    </row>
    <row r="6" spans="1:31" s="2" customFormat="1" ht="197.25" customHeight="1" x14ac:dyDescent="0.2">
      <c r="B6" s="169" t="s">
        <v>2</v>
      </c>
      <c r="C6" s="170"/>
      <c r="D6" s="171"/>
      <c r="E6" s="166" t="s">
        <v>95</v>
      </c>
      <c r="F6" s="167"/>
      <c r="G6" s="167"/>
      <c r="H6" s="167"/>
      <c r="I6" s="167"/>
      <c r="J6" s="167"/>
      <c r="K6" s="167"/>
      <c r="L6" s="167"/>
      <c r="M6" s="167"/>
      <c r="N6" s="167"/>
      <c r="O6" s="167"/>
      <c r="P6" s="167"/>
      <c r="Q6" s="167"/>
      <c r="R6" s="167"/>
      <c r="S6" s="167"/>
      <c r="T6" s="167"/>
      <c r="U6" s="167"/>
      <c r="V6" s="167"/>
      <c r="W6" s="167"/>
      <c r="X6" s="167"/>
      <c r="Y6" s="167"/>
      <c r="Z6" s="167"/>
      <c r="AA6" s="167"/>
      <c r="AB6" s="167"/>
      <c r="AC6" s="167"/>
      <c r="AD6" s="168"/>
    </row>
    <row r="7" spans="1:31" ht="21.75" customHeight="1" x14ac:dyDescent="0.2">
      <c r="B7" s="187" t="s">
        <v>20</v>
      </c>
      <c r="C7" s="187"/>
      <c r="D7" s="187"/>
      <c r="E7" s="187"/>
      <c r="F7" s="187"/>
      <c r="G7" s="187"/>
      <c r="H7" s="187"/>
      <c r="I7" s="187"/>
      <c r="J7" s="187"/>
      <c r="K7" s="187"/>
      <c r="L7" s="187"/>
      <c r="M7" s="187"/>
      <c r="N7" s="187"/>
      <c r="O7" s="187"/>
      <c r="P7" s="187"/>
      <c r="Q7" s="187"/>
      <c r="R7" s="187"/>
      <c r="S7" s="187"/>
      <c r="T7" s="187"/>
      <c r="U7" s="187"/>
      <c r="V7" s="187"/>
      <c r="W7" s="187"/>
      <c r="X7" s="187"/>
      <c r="Y7" s="187"/>
      <c r="Z7" s="187"/>
      <c r="AA7" s="187"/>
      <c r="AB7" s="187"/>
      <c r="AC7" s="187"/>
      <c r="AD7" s="187"/>
    </row>
    <row r="8" spans="1:31" s="7" customFormat="1" ht="20.25" customHeight="1" x14ac:dyDescent="0.2">
      <c r="B8" s="188" t="s">
        <v>36</v>
      </c>
      <c r="C8" s="188"/>
      <c r="D8" s="188"/>
      <c r="E8" s="188"/>
      <c r="F8" s="199" t="s">
        <v>39</v>
      </c>
      <c r="G8" s="199"/>
      <c r="H8" s="199"/>
      <c r="I8" s="199"/>
      <c r="J8" s="199"/>
      <c r="K8" s="199"/>
      <c r="L8" s="199"/>
      <c r="M8" s="199"/>
      <c r="N8" s="199"/>
      <c r="O8" s="199"/>
      <c r="P8" s="199"/>
      <c r="Q8" s="199"/>
      <c r="R8" s="199"/>
      <c r="S8" s="199"/>
      <c r="T8" s="199"/>
      <c r="U8" s="199"/>
      <c r="V8" s="199"/>
      <c r="W8" s="199"/>
      <c r="X8" s="199"/>
      <c r="Y8" s="199"/>
      <c r="Z8" s="199"/>
      <c r="AA8" s="199"/>
      <c r="AB8" s="199"/>
      <c r="AC8" s="199"/>
      <c r="AD8" s="199"/>
    </row>
    <row r="9" spans="1:31" s="7" customFormat="1" ht="42.75" customHeight="1" x14ac:dyDescent="0.2">
      <c r="B9" s="188" t="s">
        <v>29</v>
      </c>
      <c r="C9" s="188"/>
      <c r="D9" s="188"/>
      <c r="E9" s="188"/>
      <c r="F9" s="198" t="s">
        <v>69</v>
      </c>
      <c r="G9" s="198"/>
      <c r="H9" s="198"/>
      <c r="I9" s="198"/>
      <c r="J9" s="198"/>
      <c r="K9" s="198"/>
      <c r="L9" s="198"/>
      <c r="M9" s="198"/>
      <c r="N9" s="198"/>
      <c r="O9" s="198"/>
      <c r="P9" s="198"/>
      <c r="Q9" s="198"/>
      <c r="R9" s="198"/>
      <c r="S9" s="198"/>
      <c r="T9" s="198"/>
      <c r="U9" s="198"/>
      <c r="V9" s="198"/>
      <c r="W9" s="198"/>
      <c r="X9" s="198"/>
      <c r="Y9" s="198"/>
      <c r="Z9" s="198"/>
      <c r="AA9" s="198"/>
      <c r="AB9" s="198"/>
      <c r="AC9" s="198"/>
      <c r="AD9" s="198"/>
    </row>
    <row r="10" spans="1:31" s="7" customFormat="1" ht="18" customHeight="1" x14ac:dyDescent="0.2">
      <c r="B10" s="195" t="s">
        <v>50</v>
      </c>
      <c r="C10" s="196"/>
      <c r="D10" s="196"/>
      <c r="E10" s="197"/>
      <c r="F10" s="200" t="s">
        <v>70</v>
      </c>
      <c r="G10" s="201"/>
      <c r="H10" s="201"/>
      <c r="I10" s="201"/>
      <c r="J10" s="201"/>
      <c r="K10" s="201"/>
      <c r="L10" s="201"/>
      <c r="M10" s="201"/>
      <c r="N10" s="201"/>
      <c r="O10" s="201"/>
      <c r="P10" s="201"/>
      <c r="Q10" s="201"/>
      <c r="R10" s="201"/>
      <c r="S10" s="201"/>
      <c r="T10" s="201"/>
      <c r="U10" s="201"/>
      <c r="V10" s="201"/>
      <c r="W10" s="201"/>
      <c r="X10" s="201"/>
      <c r="Y10" s="201"/>
      <c r="Z10" s="201"/>
      <c r="AA10" s="201"/>
      <c r="AB10" s="201"/>
      <c r="AC10" s="201"/>
      <c r="AD10" s="202"/>
    </row>
    <row r="11" spans="1:31" s="7" customFormat="1" ht="21" customHeight="1" x14ac:dyDescent="0.2">
      <c r="B11" s="151" t="s">
        <v>40</v>
      </c>
      <c r="C11" s="152"/>
      <c r="D11" s="152"/>
      <c r="E11" s="152"/>
      <c r="F11" s="152"/>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71"/>
    </row>
    <row r="12" spans="1:31" s="7" customFormat="1" ht="32.25" customHeight="1" x14ac:dyDescent="0.2">
      <c r="B12" s="186" t="s">
        <v>37</v>
      </c>
      <c r="C12" s="186"/>
      <c r="D12" s="186"/>
      <c r="E12" s="186"/>
      <c r="F12" s="189" t="s">
        <v>62</v>
      </c>
      <c r="G12" s="190"/>
      <c r="H12" s="190"/>
      <c r="I12" s="190"/>
      <c r="J12" s="190"/>
      <c r="K12" s="190"/>
      <c r="L12" s="190"/>
      <c r="M12" s="190"/>
      <c r="N12" s="190"/>
      <c r="O12" s="190"/>
      <c r="P12" s="190"/>
      <c r="Q12" s="190"/>
      <c r="R12" s="190"/>
      <c r="S12" s="190"/>
      <c r="T12" s="190"/>
      <c r="U12" s="190"/>
      <c r="V12" s="190"/>
      <c r="W12" s="190"/>
      <c r="X12" s="190"/>
      <c r="Y12" s="190"/>
      <c r="Z12" s="190"/>
      <c r="AA12" s="190"/>
      <c r="AB12" s="190"/>
      <c r="AC12" s="190"/>
      <c r="AD12" s="191"/>
    </row>
    <row r="13" spans="1:31" s="7" customFormat="1" ht="17.25" customHeight="1" x14ac:dyDescent="0.2">
      <c r="B13" s="145" t="s">
        <v>38</v>
      </c>
      <c r="C13" s="145"/>
      <c r="D13" s="145"/>
      <c r="E13" s="145"/>
      <c r="F13" s="192" t="s">
        <v>67</v>
      </c>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4"/>
    </row>
    <row r="14" spans="1:31" ht="21" customHeight="1" x14ac:dyDescent="0.2">
      <c r="B14" s="60"/>
      <c r="C14" s="179" t="s">
        <v>75</v>
      </c>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1"/>
    </row>
    <row r="15" spans="1:31" ht="61.5" customHeight="1" x14ac:dyDescent="0.2">
      <c r="B15" s="63" t="s">
        <v>46</v>
      </c>
      <c r="C15" s="174" t="s">
        <v>30</v>
      </c>
      <c r="D15" s="175"/>
      <c r="E15" s="176"/>
      <c r="F15" s="64" t="s">
        <v>31</v>
      </c>
      <c r="G15" s="69" t="s">
        <v>4</v>
      </c>
      <c r="H15" s="68" t="s">
        <v>3</v>
      </c>
      <c r="I15" s="65" t="s">
        <v>32</v>
      </c>
      <c r="J15" s="65" t="s">
        <v>96</v>
      </c>
      <c r="K15" s="65" t="s">
        <v>51</v>
      </c>
      <c r="L15" s="4" t="s">
        <v>5</v>
      </c>
      <c r="M15" s="96" t="s">
        <v>6</v>
      </c>
      <c r="N15" s="96" t="s">
        <v>7</v>
      </c>
      <c r="O15" s="91" t="s">
        <v>8</v>
      </c>
      <c r="P15" s="31" t="s">
        <v>53</v>
      </c>
      <c r="Q15" s="112" t="s">
        <v>9</v>
      </c>
      <c r="R15" s="112" t="s">
        <v>10</v>
      </c>
      <c r="S15" s="112" t="s">
        <v>11</v>
      </c>
      <c r="T15" s="111" t="s">
        <v>12</v>
      </c>
      <c r="U15" s="31" t="s">
        <v>54</v>
      </c>
      <c r="V15" s="5" t="s">
        <v>13</v>
      </c>
      <c r="W15" s="5" t="s">
        <v>14</v>
      </c>
      <c r="X15" s="5" t="s">
        <v>15</v>
      </c>
      <c r="Y15" s="5" t="s">
        <v>16</v>
      </c>
      <c r="Z15" s="31" t="s">
        <v>55</v>
      </c>
      <c r="AA15" s="61" t="s">
        <v>33</v>
      </c>
      <c r="AB15" s="61" t="s">
        <v>34</v>
      </c>
      <c r="AC15" s="62" t="s">
        <v>77</v>
      </c>
      <c r="AD15" s="61" t="s">
        <v>35</v>
      </c>
    </row>
    <row r="16" spans="1:31" ht="40.5" customHeight="1" x14ac:dyDescent="0.2">
      <c r="B16" s="27">
        <v>1</v>
      </c>
      <c r="C16" s="144" t="s">
        <v>79</v>
      </c>
      <c r="D16" s="144"/>
      <c r="E16" s="144"/>
      <c r="F16" s="56"/>
      <c r="G16" s="56"/>
      <c r="H16" s="85" t="s">
        <v>18</v>
      </c>
      <c r="I16" s="56">
        <v>295</v>
      </c>
      <c r="J16" s="83">
        <f>+J17+J27+J39</f>
        <v>21</v>
      </c>
      <c r="K16" s="83">
        <f>+I16+J16</f>
        <v>316</v>
      </c>
      <c r="L16" s="78">
        <f>+L17+L27+L39</f>
        <v>13</v>
      </c>
      <c r="M16" s="103">
        <f t="shared" ref="M16:O16" si="0">+M17+M27+M39</f>
        <v>26</v>
      </c>
      <c r="N16" s="103">
        <f t="shared" si="0"/>
        <v>30</v>
      </c>
      <c r="O16" s="92">
        <f t="shared" si="0"/>
        <v>31</v>
      </c>
      <c r="P16" s="11">
        <f>SUM(P17+P27+P39)</f>
        <v>100</v>
      </c>
      <c r="Q16" s="103">
        <f>+Q17+Q27+Q39</f>
        <v>36</v>
      </c>
      <c r="R16" s="103">
        <f t="shared" ref="R16" si="1">+R17+R27+R39</f>
        <v>40</v>
      </c>
      <c r="S16" s="103">
        <f t="shared" ref="S16" si="2">+S17+S27+S39</f>
        <v>23</v>
      </c>
      <c r="T16" s="92">
        <f t="shared" ref="T16" si="3">+T17+T27+T39</f>
        <v>16</v>
      </c>
      <c r="U16" s="11">
        <f>SUM(Q16:T16)</f>
        <v>115</v>
      </c>
      <c r="V16" s="83">
        <f>+V17+V27+V39</f>
        <v>0</v>
      </c>
      <c r="W16" s="83">
        <f t="shared" ref="W16" si="4">+W17+W27+W39</f>
        <v>0</v>
      </c>
      <c r="X16" s="83">
        <f t="shared" ref="X16" si="5">+X17+X27+X39</f>
        <v>0</v>
      </c>
      <c r="Y16" s="83">
        <f t="shared" ref="Y16" si="6">+Y17+Y27+Y39</f>
        <v>0</v>
      </c>
      <c r="Z16" s="11">
        <f>SUM(V16:Y16)</f>
        <v>0</v>
      </c>
      <c r="AA16" s="11">
        <f t="shared" ref="AA16:AA17" si="7">SUM(P16+U16+Z16)</f>
        <v>215</v>
      </c>
      <c r="AB16" s="34">
        <f>SUM(AA16/K16)</f>
        <v>0.680379746835443</v>
      </c>
      <c r="AC16" s="6">
        <v>25385080</v>
      </c>
      <c r="AD16" s="79" t="s">
        <v>78</v>
      </c>
      <c r="AE16" s="48">
        <f>SUM(AE17+AE27+AE39)</f>
        <v>57</v>
      </c>
    </row>
    <row r="17" spans="2:31" ht="40.5" customHeight="1" x14ac:dyDescent="0.2">
      <c r="B17" s="32"/>
      <c r="C17" s="28"/>
      <c r="D17" s="36"/>
      <c r="E17" s="29"/>
      <c r="F17" s="50" t="s">
        <v>80</v>
      </c>
      <c r="G17" s="21"/>
      <c r="H17" s="21" t="s">
        <v>18</v>
      </c>
      <c r="I17" s="59">
        <v>70</v>
      </c>
      <c r="J17" s="59">
        <f>+J18+J21</f>
        <v>9</v>
      </c>
      <c r="K17" s="59">
        <f>+I17+J17</f>
        <v>79</v>
      </c>
      <c r="L17" s="17">
        <f>+L18+L21</f>
        <v>5</v>
      </c>
      <c r="M17" s="104">
        <f t="shared" ref="M17:O17" si="8">+M18+M21</f>
        <v>6</v>
      </c>
      <c r="N17" s="104">
        <f t="shared" si="8"/>
        <v>6</v>
      </c>
      <c r="O17" s="93">
        <f t="shared" si="8"/>
        <v>9</v>
      </c>
      <c r="P17" s="11">
        <f t="shared" ref="P17:P19" si="9">SUM(L17:O17)</f>
        <v>26</v>
      </c>
      <c r="Q17" s="104">
        <f>+Q18+Q21</f>
        <v>6</v>
      </c>
      <c r="R17" s="104">
        <f t="shared" ref="R17" si="10">+R18+R21</f>
        <v>7</v>
      </c>
      <c r="S17" s="104">
        <f t="shared" ref="S17" si="11">+S18+S21</f>
        <v>8</v>
      </c>
      <c r="T17" s="93">
        <f t="shared" ref="T17" si="12">+T18+T21</f>
        <v>6</v>
      </c>
      <c r="U17" s="11">
        <f t="shared" ref="U17:U19" si="13">SUM(Q17:T17)</f>
        <v>27</v>
      </c>
      <c r="V17" s="17">
        <f>+V18+V21</f>
        <v>0</v>
      </c>
      <c r="W17" s="17">
        <f t="shared" ref="W17" si="14">+W18+W21</f>
        <v>0</v>
      </c>
      <c r="X17" s="17">
        <f t="shared" ref="X17" si="15">+X18+X21</f>
        <v>0</v>
      </c>
      <c r="Y17" s="17">
        <f t="shared" ref="Y17" si="16">+Y18+Y21</f>
        <v>0</v>
      </c>
      <c r="Z17" s="11">
        <f>SUM(V17:Y17)</f>
        <v>0</v>
      </c>
      <c r="AA17" s="11">
        <f t="shared" si="7"/>
        <v>53</v>
      </c>
      <c r="AB17" s="34">
        <f t="shared" ref="AB17:AB19" si="17">SUM(AA17/K17)</f>
        <v>0.67088607594936711</v>
      </c>
      <c r="AC17" s="25"/>
      <c r="AD17" s="16"/>
      <c r="AE17" s="48">
        <f>8+7+6+3</f>
        <v>24</v>
      </c>
    </row>
    <row r="18" spans="2:31" ht="15.75" customHeight="1" x14ac:dyDescent="0.2">
      <c r="B18" s="33"/>
      <c r="C18" s="143"/>
      <c r="D18" s="143"/>
      <c r="E18" s="143"/>
      <c r="F18" s="3"/>
      <c r="G18" s="23" t="s">
        <v>56</v>
      </c>
      <c r="H18" s="22"/>
      <c r="I18" s="20">
        <v>15</v>
      </c>
      <c r="J18" s="59">
        <f>+J19</f>
        <v>4</v>
      </c>
      <c r="K18" s="59">
        <f>+I18+J18</f>
        <v>19</v>
      </c>
      <c r="L18" s="9">
        <f>+L19</f>
        <v>1</v>
      </c>
      <c r="M18" s="101">
        <f t="shared" ref="M18:O18" si="18">+M19</f>
        <v>1</v>
      </c>
      <c r="N18" s="101">
        <f t="shared" si="18"/>
        <v>2</v>
      </c>
      <c r="O18" s="94">
        <f t="shared" si="18"/>
        <v>4</v>
      </c>
      <c r="P18" s="11">
        <f>SUM(L18:O18)</f>
        <v>8</v>
      </c>
      <c r="Q18" s="101">
        <f>+Q19</f>
        <v>1</v>
      </c>
      <c r="R18" s="101">
        <f t="shared" ref="R18" si="19">+R19</f>
        <v>2</v>
      </c>
      <c r="S18" s="101">
        <f t="shared" ref="S18" si="20">+S19</f>
        <v>2</v>
      </c>
      <c r="T18" s="94">
        <f t="shared" ref="T18" si="21">+T19</f>
        <v>1</v>
      </c>
      <c r="U18" s="11">
        <f>SUM(Q18:T18)</f>
        <v>6</v>
      </c>
      <c r="V18" s="9">
        <f>+V19</f>
        <v>0</v>
      </c>
      <c r="W18" s="9">
        <f t="shared" ref="W18" si="22">+W19</f>
        <v>0</v>
      </c>
      <c r="X18" s="9">
        <f t="shared" ref="X18" si="23">+X19</f>
        <v>0</v>
      </c>
      <c r="Y18" s="9">
        <f t="shared" ref="Y18" si="24">+Y19</f>
        <v>0</v>
      </c>
      <c r="Z18" s="11">
        <f>SUM(V18:Y18)</f>
        <v>0</v>
      </c>
      <c r="AA18" s="11">
        <f>SUM(P18+U18+Z18)</f>
        <v>14</v>
      </c>
      <c r="AB18" s="34">
        <f>SUM(AA18/K18)</f>
        <v>0.73684210526315785</v>
      </c>
      <c r="AC18" s="42"/>
      <c r="AD18" s="16"/>
    </row>
    <row r="19" spans="2:31" ht="391.5" customHeight="1" x14ac:dyDescent="0.2">
      <c r="B19" s="3"/>
      <c r="C19" s="143"/>
      <c r="D19" s="143"/>
      <c r="E19" s="143"/>
      <c r="F19" s="24"/>
      <c r="G19" s="50" t="s">
        <v>81</v>
      </c>
      <c r="H19" s="21" t="s">
        <v>18</v>
      </c>
      <c r="I19" s="51">
        <v>15</v>
      </c>
      <c r="J19" s="51">
        <v>4</v>
      </c>
      <c r="K19" s="35">
        <f>+I19+J19</f>
        <v>19</v>
      </c>
      <c r="L19" s="13">
        <v>1</v>
      </c>
      <c r="M19" s="100">
        <v>1</v>
      </c>
      <c r="N19" s="100">
        <v>2</v>
      </c>
      <c r="O19" s="95">
        <v>4</v>
      </c>
      <c r="P19" s="10">
        <f t="shared" si="9"/>
        <v>8</v>
      </c>
      <c r="Q19" s="100">
        <v>1</v>
      </c>
      <c r="R19" s="100">
        <v>2</v>
      </c>
      <c r="S19" s="100">
        <v>2</v>
      </c>
      <c r="T19" s="95">
        <v>1</v>
      </c>
      <c r="U19" s="10">
        <f t="shared" si="13"/>
        <v>6</v>
      </c>
      <c r="V19" s="10"/>
      <c r="W19" s="10"/>
      <c r="X19" s="10"/>
      <c r="Y19" s="10"/>
      <c r="Z19" s="10">
        <f t="shared" ref="Z19" si="25">SUM(V19:Y19)</f>
        <v>0</v>
      </c>
      <c r="AA19" s="10">
        <f>SUM(P19+U19+Z19)</f>
        <v>14</v>
      </c>
      <c r="AB19" s="54">
        <f t="shared" si="17"/>
        <v>0.73684210526315785</v>
      </c>
      <c r="AC19" s="42"/>
      <c r="AD19" s="90" t="s">
        <v>102</v>
      </c>
    </row>
    <row r="20" spans="2:31" ht="11.25" customHeight="1" x14ac:dyDescent="0.2">
      <c r="B20" s="172"/>
      <c r="C20" s="173"/>
      <c r="D20" s="173"/>
      <c r="E20" s="173"/>
      <c r="F20" s="173"/>
      <c r="G20" s="173"/>
      <c r="H20" s="173"/>
      <c r="I20" s="173"/>
      <c r="J20" s="173"/>
      <c r="K20" s="173"/>
      <c r="L20" s="173"/>
      <c r="M20" s="173"/>
      <c r="N20" s="173"/>
      <c r="O20" s="173"/>
      <c r="P20" s="173"/>
      <c r="Q20" s="173"/>
      <c r="R20" s="173"/>
      <c r="S20" s="173"/>
      <c r="T20" s="173"/>
      <c r="U20" s="173"/>
      <c r="V20" s="173"/>
      <c r="W20" s="173"/>
      <c r="X20" s="173"/>
      <c r="Y20" s="173"/>
      <c r="Z20" s="173"/>
      <c r="AA20" s="173"/>
      <c r="AB20" s="173"/>
      <c r="AC20" s="173"/>
      <c r="AD20" s="72"/>
    </row>
    <row r="21" spans="2:31" ht="19.5" customHeight="1" x14ac:dyDescent="0.2">
      <c r="B21" s="3"/>
      <c r="C21" s="143"/>
      <c r="D21" s="143"/>
      <c r="E21" s="143"/>
      <c r="F21" s="30"/>
      <c r="G21" s="23" t="s">
        <v>21</v>
      </c>
      <c r="H21" s="23"/>
      <c r="I21" s="55">
        <v>55</v>
      </c>
      <c r="J21" s="83">
        <f>+SUM(J22:J24)</f>
        <v>5</v>
      </c>
      <c r="K21" s="77">
        <f>+I21+J21</f>
        <v>60</v>
      </c>
      <c r="L21" s="9">
        <f>+SUM(L22:L24)</f>
        <v>4</v>
      </c>
      <c r="M21" s="101">
        <f t="shared" ref="M21:O21" si="26">+SUM(M22:M24)</f>
        <v>5</v>
      </c>
      <c r="N21" s="101">
        <f t="shared" si="26"/>
        <v>4</v>
      </c>
      <c r="O21" s="94">
        <f t="shared" si="26"/>
        <v>5</v>
      </c>
      <c r="P21" s="11">
        <f>SUM(L21:O21)</f>
        <v>18</v>
      </c>
      <c r="Q21" s="101">
        <f>+SUM(Q22:Q24)</f>
        <v>5</v>
      </c>
      <c r="R21" s="101">
        <f t="shared" ref="R21" si="27">+SUM(R22:R24)</f>
        <v>5</v>
      </c>
      <c r="S21" s="101">
        <f t="shared" ref="S21" si="28">+SUM(S22:S24)</f>
        <v>6</v>
      </c>
      <c r="T21" s="94">
        <f t="shared" ref="T21" si="29">+SUM(T22:T24)</f>
        <v>5</v>
      </c>
      <c r="U21" s="11">
        <f>SUM(Q21:T21)</f>
        <v>21</v>
      </c>
      <c r="V21" s="9">
        <f>+SUM(V22:V24)</f>
        <v>0</v>
      </c>
      <c r="W21" s="9">
        <f t="shared" ref="W21" si="30">+SUM(W22:W24)</f>
        <v>0</v>
      </c>
      <c r="X21" s="9">
        <f t="shared" ref="X21" si="31">+SUM(X22:X24)</f>
        <v>0</v>
      </c>
      <c r="Y21" s="9">
        <f t="shared" ref="Y21" si="32">+SUM(Y22:Y24)</f>
        <v>0</v>
      </c>
      <c r="Z21" s="11"/>
      <c r="AA21" s="11">
        <f t="shared" ref="AA21:AA24" si="33">SUM(P21+U21+Z21)</f>
        <v>39</v>
      </c>
      <c r="AB21" s="34">
        <f>SUM(AA21/K21)</f>
        <v>0.65</v>
      </c>
      <c r="AC21" s="16"/>
      <c r="AD21" s="16"/>
    </row>
    <row r="22" spans="2:31" ht="409.5" customHeight="1" x14ac:dyDescent="0.2">
      <c r="B22" s="114"/>
      <c r="C22" s="120"/>
      <c r="D22" s="121"/>
      <c r="E22" s="122"/>
      <c r="F22" s="126"/>
      <c r="G22" s="128" t="s">
        <v>82</v>
      </c>
      <c r="H22" s="118" t="s">
        <v>17</v>
      </c>
      <c r="I22" s="116">
        <v>38</v>
      </c>
      <c r="J22" s="116"/>
      <c r="K22" s="116">
        <f>+I22+J22</f>
        <v>38</v>
      </c>
      <c r="L22" s="13">
        <v>3</v>
      </c>
      <c r="M22" s="100">
        <v>3</v>
      </c>
      <c r="N22" s="100">
        <v>3</v>
      </c>
      <c r="O22" s="95">
        <v>3</v>
      </c>
      <c r="P22" s="134">
        <f>SUM(L22:O22)</f>
        <v>12</v>
      </c>
      <c r="Q22" s="132">
        <v>3</v>
      </c>
      <c r="R22" s="132">
        <v>3</v>
      </c>
      <c r="S22" s="132">
        <v>4</v>
      </c>
      <c r="T22" s="130">
        <v>3</v>
      </c>
      <c r="U22" s="134">
        <f>SUM(Q22:T22)</f>
        <v>13</v>
      </c>
      <c r="V22" s="13"/>
      <c r="W22" s="13"/>
      <c r="X22" s="13"/>
      <c r="Y22" s="13"/>
      <c r="Z22" s="10"/>
      <c r="AA22" s="134">
        <f t="shared" si="33"/>
        <v>25</v>
      </c>
      <c r="AB22" s="138">
        <f>SUM(AA22/K22)</f>
        <v>0.65789473684210531</v>
      </c>
      <c r="AC22" s="136"/>
      <c r="AD22" s="183" t="s">
        <v>103</v>
      </c>
    </row>
    <row r="23" spans="2:31" ht="91.5" customHeight="1" x14ac:dyDescent="0.2">
      <c r="B23" s="115"/>
      <c r="C23" s="123"/>
      <c r="D23" s="124"/>
      <c r="E23" s="125"/>
      <c r="F23" s="127"/>
      <c r="G23" s="129"/>
      <c r="H23" s="119"/>
      <c r="I23" s="117"/>
      <c r="J23" s="117"/>
      <c r="K23" s="117"/>
      <c r="L23" s="13"/>
      <c r="M23" s="100"/>
      <c r="N23" s="100"/>
      <c r="O23" s="95"/>
      <c r="P23" s="135"/>
      <c r="Q23" s="133"/>
      <c r="R23" s="133"/>
      <c r="S23" s="133"/>
      <c r="T23" s="131"/>
      <c r="U23" s="135"/>
      <c r="V23" s="13"/>
      <c r="W23" s="13"/>
      <c r="X23" s="13"/>
      <c r="Y23" s="13"/>
      <c r="Z23" s="10"/>
      <c r="AA23" s="135"/>
      <c r="AB23" s="139"/>
      <c r="AC23" s="137"/>
      <c r="AD23" s="184"/>
    </row>
    <row r="24" spans="2:31" ht="258.75" customHeight="1" x14ac:dyDescent="0.2">
      <c r="B24" s="3"/>
      <c r="C24" s="143"/>
      <c r="D24" s="143"/>
      <c r="E24" s="143"/>
      <c r="F24" s="30"/>
      <c r="G24" s="50" t="s">
        <v>83</v>
      </c>
      <c r="H24" s="13" t="s">
        <v>17</v>
      </c>
      <c r="I24" s="58">
        <v>17</v>
      </c>
      <c r="J24" s="58">
        <v>5</v>
      </c>
      <c r="K24" s="58">
        <f>+I24+J24</f>
        <v>22</v>
      </c>
      <c r="L24" s="13">
        <v>1</v>
      </c>
      <c r="M24" s="100">
        <v>2</v>
      </c>
      <c r="N24" s="100">
        <v>1</v>
      </c>
      <c r="O24" s="95">
        <v>2</v>
      </c>
      <c r="P24" s="73">
        <f>SUM(L24:O24)</f>
        <v>6</v>
      </c>
      <c r="Q24" s="100">
        <v>2</v>
      </c>
      <c r="R24" s="100">
        <v>2</v>
      </c>
      <c r="S24" s="100">
        <v>2</v>
      </c>
      <c r="T24" s="95">
        <v>2</v>
      </c>
      <c r="U24" s="10">
        <f>SUM(Q24:T24)</f>
        <v>8</v>
      </c>
      <c r="V24" s="13"/>
      <c r="W24" s="13"/>
      <c r="X24" s="13"/>
      <c r="Y24" s="13"/>
      <c r="Z24" s="10"/>
      <c r="AA24" s="10">
        <f t="shared" si="33"/>
        <v>14</v>
      </c>
      <c r="AB24" s="54">
        <f>SUM(AA24/K24)</f>
        <v>0.63636363636363635</v>
      </c>
      <c r="AC24" s="42"/>
      <c r="AD24" s="90" t="s">
        <v>104</v>
      </c>
    </row>
    <row r="25" spans="2:31" ht="18" customHeight="1" x14ac:dyDescent="0.2">
      <c r="B25" s="151" t="s">
        <v>43</v>
      </c>
      <c r="C25" s="152"/>
      <c r="D25" s="152"/>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71"/>
    </row>
    <row r="26" spans="2:31" ht="31.5" customHeight="1" x14ac:dyDescent="0.2">
      <c r="B26" s="177" t="s">
        <v>37</v>
      </c>
      <c r="C26" s="178"/>
      <c r="D26" s="153" t="s">
        <v>44</v>
      </c>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5"/>
    </row>
    <row r="27" spans="2:31" ht="52.5" customHeight="1" x14ac:dyDescent="0.2">
      <c r="B27" s="3"/>
      <c r="C27" s="143"/>
      <c r="D27" s="143"/>
      <c r="E27" s="143"/>
      <c r="F27" s="50" t="s">
        <v>84</v>
      </c>
      <c r="G27" s="40"/>
      <c r="H27" s="13" t="s">
        <v>18</v>
      </c>
      <c r="I27" s="15">
        <v>216</v>
      </c>
      <c r="J27" s="15">
        <f>+SUM(J28:J34)</f>
        <v>17</v>
      </c>
      <c r="K27" s="83">
        <f>+I27+J27</f>
        <v>233</v>
      </c>
      <c r="L27" s="89">
        <f>+SUM(L28:L34)</f>
        <v>7</v>
      </c>
      <c r="M27" s="102">
        <f t="shared" ref="M27:O27" si="34">+SUM(M28:M34)</f>
        <v>20</v>
      </c>
      <c r="N27" s="102">
        <f t="shared" si="34"/>
        <v>24</v>
      </c>
      <c r="O27" s="105">
        <f t="shared" si="34"/>
        <v>21</v>
      </c>
      <c r="P27" s="11">
        <f>SUM(L27:O27)</f>
        <v>72</v>
      </c>
      <c r="Q27" s="102">
        <f t="shared" ref="Q27" si="35">+SUM(Q28:Q34)</f>
        <v>30</v>
      </c>
      <c r="R27" s="102">
        <f t="shared" ref="R27" si="36">+SUM(R28:R34)</f>
        <v>32</v>
      </c>
      <c r="S27" s="102">
        <f t="shared" ref="S27" si="37">+SUM(S28:S34)</f>
        <v>15</v>
      </c>
      <c r="T27" s="105">
        <f t="shared" ref="T27" si="38">+SUM(T28:T34)</f>
        <v>10</v>
      </c>
      <c r="U27" s="11">
        <f t="shared" ref="U27:U34" si="39">SUM(Q27:T27)</f>
        <v>87</v>
      </c>
      <c r="V27" s="89">
        <f t="shared" ref="V27" si="40">+SUM(V28:V34)</f>
        <v>0</v>
      </c>
      <c r="W27" s="89">
        <f t="shared" ref="W27" si="41">+SUM(W28:W34)</f>
        <v>0</v>
      </c>
      <c r="X27" s="89">
        <f t="shared" ref="X27" si="42">+SUM(X28:X34)</f>
        <v>0</v>
      </c>
      <c r="Y27" s="89">
        <f t="shared" ref="Y27" si="43">+SUM(Y28:Y34)</f>
        <v>0</v>
      </c>
      <c r="Z27" s="11">
        <f t="shared" ref="Z27:Z34" si="44">SUM(V27:Y27)</f>
        <v>0</v>
      </c>
      <c r="AA27" s="11">
        <f t="shared" ref="AA27:AA34" si="45">SUM(P27+U27+Z27)</f>
        <v>159</v>
      </c>
      <c r="AB27" s="34">
        <f t="shared" ref="AB27:AB34" si="46">SUM(AA27/K27)</f>
        <v>0.68240343347639487</v>
      </c>
      <c r="AC27" s="6"/>
      <c r="AD27" s="6"/>
      <c r="AE27" s="48">
        <f>9+8+9+7</f>
        <v>33</v>
      </c>
    </row>
    <row r="28" spans="2:31" ht="81" customHeight="1" x14ac:dyDescent="0.2">
      <c r="B28" s="3"/>
      <c r="C28" s="143"/>
      <c r="D28" s="143"/>
      <c r="E28" s="143"/>
      <c r="F28" s="87"/>
      <c r="G28" s="50" t="s">
        <v>22</v>
      </c>
      <c r="H28" s="13" t="s">
        <v>18</v>
      </c>
      <c r="I28" s="51">
        <v>24</v>
      </c>
      <c r="J28" s="51">
        <v>4</v>
      </c>
      <c r="K28" s="51">
        <f>+I28+J28</f>
        <v>28</v>
      </c>
      <c r="L28" s="13">
        <v>2</v>
      </c>
      <c r="M28" s="100">
        <v>2</v>
      </c>
      <c r="N28" s="100">
        <v>2</v>
      </c>
      <c r="O28" s="95">
        <v>2</v>
      </c>
      <c r="P28" s="10">
        <f t="shared" ref="P28:P34" si="47">SUM(L28:O28)</f>
        <v>8</v>
      </c>
      <c r="Q28" s="113">
        <v>3</v>
      </c>
      <c r="R28" s="113">
        <v>4</v>
      </c>
      <c r="S28" s="113">
        <v>5</v>
      </c>
      <c r="T28" s="109"/>
      <c r="U28" s="10">
        <f t="shared" si="39"/>
        <v>12</v>
      </c>
      <c r="V28" s="57"/>
      <c r="W28" s="57"/>
      <c r="X28" s="57"/>
      <c r="Y28" s="57"/>
      <c r="Z28" s="10">
        <f t="shared" si="44"/>
        <v>0</v>
      </c>
      <c r="AA28" s="10">
        <f t="shared" si="45"/>
        <v>20</v>
      </c>
      <c r="AB28" s="54">
        <f t="shared" si="46"/>
        <v>0.7142857142857143</v>
      </c>
      <c r="AC28" s="16"/>
      <c r="AD28" s="37" t="s">
        <v>101</v>
      </c>
    </row>
    <row r="29" spans="2:31" ht="27.75" customHeight="1" x14ac:dyDescent="0.2">
      <c r="B29" s="3"/>
      <c r="C29" s="143"/>
      <c r="D29" s="143"/>
      <c r="E29" s="143"/>
      <c r="F29" s="87"/>
      <c r="G29" s="50" t="s">
        <v>23</v>
      </c>
      <c r="H29" s="13" t="s">
        <v>18</v>
      </c>
      <c r="I29" s="51">
        <v>3</v>
      </c>
      <c r="J29" s="51"/>
      <c r="K29" s="51">
        <f t="shared" ref="K29:K34" si="48">+I29+J29</f>
        <v>3</v>
      </c>
      <c r="L29" s="13"/>
      <c r="M29" s="100"/>
      <c r="N29" s="100">
        <v>1</v>
      </c>
      <c r="O29" s="95">
        <v>0</v>
      </c>
      <c r="P29" s="10">
        <f t="shared" si="47"/>
        <v>1</v>
      </c>
      <c r="Q29" s="113">
        <v>0</v>
      </c>
      <c r="R29" s="113">
        <v>1</v>
      </c>
      <c r="S29" s="113">
        <v>0</v>
      </c>
      <c r="T29" s="109"/>
      <c r="U29" s="10">
        <f t="shared" si="39"/>
        <v>1</v>
      </c>
      <c r="V29" s="57"/>
      <c r="W29" s="57"/>
      <c r="X29" s="57"/>
      <c r="Y29" s="57"/>
      <c r="Z29" s="10">
        <f t="shared" si="44"/>
        <v>0</v>
      </c>
      <c r="AA29" s="10">
        <f t="shared" si="45"/>
        <v>2</v>
      </c>
      <c r="AB29" s="54">
        <f t="shared" si="46"/>
        <v>0.66666666666666663</v>
      </c>
      <c r="AC29" s="16"/>
      <c r="AD29" s="16" t="s">
        <v>100</v>
      </c>
    </row>
    <row r="30" spans="2:31" ht="409.5" customHeight="1" x14ac:dyDescent="0.2">
      <c r="B30" s="114"/>
      <c r="C30" s="120"/>
      <c r="D30" s="121"/>
      <c r="E30" s="122"/>
      <c r="F30" s="211"/>
      <c r="G30" s="128" t="s">
        <v>24</v>
      </c>
      <c r="H30" s="118" t="s">
        <v>18</v>
      </c>
      <c r="I30" s="116">
        <v>150</v>
      </c>
      <c r="J30" s="116">
        <f>19-10</f>
        <v>9</v>
      </c>
      <c r="K30" s="116">
        <f t="shared" si="48"/>
        <v>159</v>
      </c>
      <c r="L30" s="13">
        <v>5</v>
      </c>
      <c r="M30" s="100">
        <v>15</v>
      </c>
      <c r="N30" s="100">
        <v>15</v>
      </c>
      <c r="O30" s="95">
        <v>15</v>
      </c>
      <c r="P30" s="134">
        <f t="shared" si="47"/>
        <v>50</v>
      </c>
      <c r="Q30" s="207">
        <v>23</v>
      </c>
      <c r="R30" s="207">
        <v>24</v>
      </c>
      <c r="S30" s="207">
        <v>6</v>
      </c>
      <c r="T30" s="209">
        <v>6</v>
      </c>
      <c r="U30" s="134">
        <f t="shared" si="39"/>
        <v>59</v>
      </c>
      <c r="V30" s="57"/>
      <c r="W30" s="57"/>
      <c r="X30" s="57"/>
      <c r="Y30" s="57"/>
      <c r="Z30" s="10">
        <f t="shared" si="44"/>
        <v>0</v>
      </c>
      <c r="AA30" s="134">
        <f t="shared" si="45"/>
        <v>109</v>
      </c>
      <c r="AB30" s="138">
        <f t="shared" si="46"/>
        <v>0.68553459119496851</v>
      </c>
      <c r="AC30" s="205"/>
      <c r="AD30" s="203" t="s">
        <v>113</v>
      </c>
    </row>
    <row r="31" spans="2:31" ht="39.75" customHeight="1" x14ac:dyDescent="0.2">
      <c r="B31" s="115"/>
      <c r="C31" s="123"/>
      <c r="D31" s="124"/>
      <c r="E31" s="125"/>
      <c r="F31" s="212"/>
      <c r="G31" s="129"/>
      <c r="H31" s="119"/>
      <c r="I31" s="117"/>
      <c r="J31" s="117"/>
      <c r="K31" s="117"/>
      <c r="L31" s="13"/>
      <c r="M31" s="100"/>
      <c r="N31" s="100"/>
      <c r="O31" s="95"/>
      <c r="P31" s="135"/>
      <c r="Q31" s="208"/>
      <c r="R31" s="208"/>
      <c r="S31" s="208"/>
      <c r="T31" s="210"/>
      <c r="U31" s="135"/>
      <c r="V31" s="57"/>
      <c r="W31" s="57"/>
      <c r="X31" s="57"/>
      <c r="Y31" s="57"/>
      <c r="Z31" s="10"/>
      <c r="AA31" s="135"/>
      <c r="AB31" s="139"/>
      <c r="AC31" s="206"/>
      <c r="AD31" s="204"/>
    </row>
    <row r="32" spans="2:31" ht="63.75" customHeight="1" x14ac:dyDescent="0.2">
      <c r="B32" s="3"/>
      <c r="C32" s="143"/>
      <c r="D32" s="143"/>
      <c r="E32" s="143"/>
      <c r="F32" s="87"/>
      <c r="G32" s="50" t="s">
        <v>25</v>
      </c>
      <c r="H32" s="13" t="s">
        <v>18</v>
      </c>
      <c r="I32" s="51">
        <v>15</v>
      </c>
      <c r="J32" s="51">
        <v>1</v>
      </c>
      <c r="K32" s="51">
        <f t="shared" si="48"/>
        <v>16</v>
      </c>
      <c r="L32" s="13"/>
      <c r="M32" s="100">
        <v>1</v>
      </c>
      <c r="N32" s="100">
        <v>2</v>
      </c>
      <c r="O32" s="95">
        <v>2</v>
      </c>
      <c r="P32" s="10">
        <f t="shared" si="47"/>
        <v>5</v>
      </c>
      <c r="Q32" s="113">
        <v>1</v>
      </c>
      <c r="R32" s="113">
        <v>1</v>
      </c>
      <c r="S32" s="113">
        <v>2</v>
      </c>
      <c r="T32" s="109">
        <v>2</v>
      </c>
      <c r="U32" s="10">
        <f t="shared" si="39"/>
        <v>6</v>
      </c>
      <c r="V32" s="57"/>
      <c r="W32" s="57"/>
      <c r="X32" s="57"/>
      <c r="Y32" s="57"/>
      <c r="Z32" s="10">
        <f t="shared" si="44"/>
        <v>0</v>
      </c>
      <c r="AA32" s="10">
        <f t="shared" si="45"/>
        <v>11</v>
      </c>
      <c r="AB32" s="54">
        <f t="shared" si="46"/>
        <v>0.6875</v>
      </c>
      <c r="AC32" s="16"/>
      <c r="AD32" s="37" t="s">
        <v>114</v>
      </c>
    </row>
    <row r="33" spans="2:32" ht="39" customHeight="1" x14ac:dyDescent="0.2">
      <c r="B33" s="3"/>
      <c r="C33" s="143"/>
      <c r="D33" s="143"/>
      <c r="E33" s="143"/>
      <c r="F33" s="87"/>
      <c r="G33" s="50" t="s">
        <v>26</v>
      </c>
      <c r="H33" s="13" t="s">
        <v>18</v>
      </c>
      <c r="I33" s="51">
        <v>9</v>
      </c>
      <c r="J33" s="51">
        <v>1</v>
      </c>
      <c r="K33" s="51">
        <f t="shared" si="48"/>
        <v>10</v>
      </c>
      <c r="L33" s="13"/>
      <c r="M33" s="100">
        <v>1</v>
      </c>
      <c r="N33" s="100">
        <v>1</v>
      </c>
      <c r="O33" s="95">
        <v>1</v>
      </c>
      <c r="P33" s="10">
        <f t="shared" si="47"/>
        <v>3</v>
      </c>
      <c r="Q33" s="113">
        <v>1</v>
      </c>
      <c r="R33" s="113">
        <v>1</v>
      </c>
      <c r="S33" s="113">
        <v>1</v>
      </c>
      <c r="T33" s="109">
        <v>1</v>
      </c>
      <c r="U33" s="10">
        <f t="shared" si="39"/>
        <v>4</v>
      </c>
      <c r="V33" s="57"/>
      <c r="W33" s="57"/>
      <c r="X33" s="57"/>
      <c r="Y33" s="57"/>
      <c r="Z33" s="10">
        <f t="shared" si="44"/>
        <v>0</v>
      </c>
      <c r="AA33" s="10">
        <f t="shared" si="45"/>
        <v>7</v>
      </c>
      <c r="AB33" s="54">
        <f t="shared" si="46"/>
        <v>0.7</v>
      </c>
      <c r="AC33" s="16"/>
      <c r="AD33" s="37" t="s">
        <v>115</v>
      </c>
    </row>
    <row r="34" spans="2:32" ht="38.25" customHeight="1" x14ac:dyDescent="0.2">
      <c r="B34" s="3"/>
      <c r="C34" s="143"/>
      <c r="D34" s="143"/>
      <c r="E34" s="143"/>
      <c r="F34" s="87"/>
      <c r="G34" s="50" t="s">
        <v>57</v>
      </c>
      <c r="H34" s="13" t="s">
        <v>18</v>
      </c>
      <c r="I34" s="51">
        <v>15</v>
      </c>
      <c r="J34" s="51">
        <v>2</v>
      </c>
      <c r="K34" s="51">
        <f t="shared" si="48"/>
        <v>17</v>
      </c>
      <c r="L34" s="13"/>
      <c r="M34" s="100">
        <v>1</v>
      </c>
      <c r="N34" s="100">
        <v>3</v>
      </c>
      <c r="O34" s="95">
        <v>1</v>
      </c>
      <c r="P34" s="10">
        <f t="shared" si="47"/>
        <v>5</v>
      </c>
      <c r="Q34" s="113">
        <v>2</v>
      </c>
      <c r="R34" s="113">
        <v>1</v>
      </c>
      <c r="S34" s="113">
        <v>1</v>
      </c>
      <c r="T34" s="109">
        <v>1</v>
      </c>
      <c r="U34" s="10">
        <f t="shared" si="39"/>
        <v>5</v>
      </c>
      <c r="V34" s="57"/>
      <c r="W34" s="57"/>
      <c r="X34" s="57"/>
      <c r="Y34" s="57"/>
      <c r="Z34" s="10">
        <f t="shared" si="44"/>
        <v>0</v>
      </c>
      <c r="AA34" s="10">
        <f t="shared" si="45"/>
        <v>10</v>
      </c>
      <c r="AB34" s="54">
        <f t="shared" si="46"/>
        <v>0.58823529411764708</v>
      </c>
      <c r="AC34" s="16"/>
      <c r="AD34" s="44" t="s">
        <v>116</v>
      </c>
    </row>
    <row r="35" spans="2:32" ht="20.25" customHeight="1" x14ac:dyDescent="0.2">
      <c r="B35" s="151" t="s">
        <v>73</v>
      </c>
      <c r="C35" s="152"/>
      <c r="D35" s="152"/>
      <c r="E35" s="152"/>
      <c r="F35" s="152"/>
      <c r="G35" s="152"/>
      <c r="H35" s="152"/>
      <c r="I35" s="152"/>
      <c r="J35" s="152"/>
      <c r="K35" s="152"/>
      <c r="L35" s="152"/>
      <c r="M35" s="152"/>
      <c r="N35" s="152"/>
      <c r="O35" s="152"/>
      <c r="P35" s="152"/>
      <c r="Q35" s="152"/>
      <c r="R35" s="152"/>
      <c r="S35" s="152"/>
      <c r="T35" s="152"/>
      <c r="U35" s="152"/>
      <c r="V35" s="152"/>
      <c r="W35" s="152"/>
      <c r="X35" s="152"/>
      <c r="Y35" s="152"/>
      <c r="Z35" s="152"/>
      <c r="AA35" s="152"/>
      <c r="AB35" s="152"/>
      <c r="AC35" s="152"/>
      <c r="AD35" s="71"/>
    </row>
    <row r="36" spans="2:32" ht="41.25" customHeight="1" x14ac:dyDescent="0.2">
      <c r="B36" s="3"/>
      <c r="C36" s="75"/>
      <c r="D36" s="75"/>
      <c r="E36" s="75"/>
      <c r="F36" s="50" t="s">
        <v>85</v>
      </c>
      <c r="G36" s="86"/>
      <c r="H36" s="21" t="s">
        <v>19</v>
      </c>
      <c r="I36" s="55">
        <v>22</v>
      </c>
      <c r="J36" s="83">
        <f>+SUM(J37:J38)</f>
        <v>11</v>
      </c>
      <c r="K36" s="82">
        <f>+I36+J36</f>
        <v>33</v>
      </c>
      <c r="L36" s="9">
        <f>+SUM(L37:L38)</f>
        <v>0</v>
      </c>
      <c r="M36" s="101">
        <f t="shared" ref="M36:O36" si="49">+SUM(M37:M38)</f>
        <v>1</v>
      </c>
      <c r="N36" s="101">
        <f t="shared" si="49"/>
        <v>2</v>
      </c>
      <c r="O36" s="94">
        <f t="shared" si="49"/>
        <v>0</v>
      </c>
      <c r="P36" s="11">
        <f>SUM(L36:O36)</f>
        <v>3</v>
      </c>
      <c r="Q36" s="101">
        <f>+SUM(Q37:Q38)</f>
        <v>3</v>
      </c>
      <c r="R36" s="101">
        <f t="shared" ref="R36" si="50">+SUM(R37:R38)</f>
        <v>2</v>
      </c>
      <c r="S36" s="101">
        <f t="shared" ref="S36" si="51">+SUM(S37:S38)</f>
        <v>10</v>
      </c>
      <c r="T36" s="94">
        <f t="shared" ref="T36" si="52">+SUM(T37:T38)</f>
        <v>5</v>
      </c>
      <c r="U36" s="11">
        <f>SUM(Q36:T36)</f>
        <v>20</v>
      </c>
      <c r="V36" s="9">
        <f>+SUM(V37:V38)</f>
        <v>0</v>
      </c>
      <c r="W36" s="9">
        <f t="shared" ref="W36" si="53">+SUM(W37:W38)</f>
        <v>0</v>
      </c>
      <c r="X36" s="9">
        <f t="shared" ref="X36" si="54">+SUM(X37:X38)</f>
        <v>0</v>
      </c>
      <c r="Y36" s="9">
        <f t="shared" ref="Y36" si="55">+SUM(Y37:Y38)</f>
        <v>0</v>
      </c>
      <c r="Z36" s="11">
        <f>SUM(V36:Y36)</f>
        <v>0</v>
      </c>
      <c r="AA36" s="11">
        <f>SUM(P36+U36+Z36)</f>
        <v>23</v>
      </c>
      <c r="AB36" s="34">
        <f>SUM(AA36/K36)</f>
        <v>0.69696969696969702</v>
      </c>
      <c r="AC36" s="6"/>
      <c r="AD36" s="44"/>
      <c r="AE36" s="48">
        <f>0+0+2+0</f>
        <v>2</v>
      </c>
    </row>
    <row r="37" spans="2:32" ht="41.25" customHeight="1" x14ac:dyDescent="0.2">
      <c r="B37" s="3"/>
      <c r="C37" s="143"/>
      <c r="D37" s="143"/>
      <c r="E37" s="143"/>
      <c r="F37" s="50"/>
      <c r="G37" s="50" t="s">
        <v>27</v>
      </c>
      <c r="H37" s="21" t="s">
        <v>19</v>
      </c>
      <c r="I37" s="51">
        <v>14</v>
      </c>
      <c r="J37" s="51">
        <f>-2+1+2</f>
        <v>1</v>
      </c>
      <c r="K37" s="51">
        <f>+J37+I37</f>
        <v>15</v>
      </c>
      <c r="L37" s="13">
        <v>0</v>
      </c>
      <c r="M37" s="100">
        <v>0</v>
      </c>
      <c r="N37" s="100">
        <v>2</v>
      </c>
      <c r="O37" s="95">
        <v>0</v>
      </c>
      <c r="P37" s="10">
        <f>SUM(L37:O37)</f>
        <v>2</v>
      </c>
      <c r="Q37" s="100"/>
      <c r="R37" s="100">
        <v>1</v>
      </c>
      <c r="S37" s="100">
        <v>2</v>
      </c>
      <c r="T37" s="95">
        <v>1</v>
      </c>
      <c r="U37" s="10">
        <f>SUM(Q37:T37)</f>
        <v>4</v>
      </c>
      <c r="V37" s="13"/>
      <c r="W37" s="13"/>
      <c r="X37" s="13"/>
      <c r="Y37" s="13"/>
      <c r="Z37" s="10">
        <f>SUM(V37:Y37)</f>
        <v>0</v>
      </c>
      <c r="AA37" s="10">
        <f>SUM(P37+U37+Z37)</f>
        <v>6</v>
      </c>
      <c r="AB37" s="54">
        <f>SUM(AA37/K37)</f>
        <v>0.4</v>
      </c>
      <c r="AC37" s="6"/>
      <c r="AD37" s="44" t="s">
        <v>105</v>
      </c>
    </row>
    <row r="38" spans="2:32" ht="106.5" customHeight="1" x14ac:dyDescent="0.2">
      <c r="B38" s="3"/>
      <c r="C38" s="156"/>
      <c r="D38" s="157"/>
      <c r="E38" s="158"/>
      <c r="F38" s="50"/>
      <c r="G38" s="50" t="s">
        <v>86</v>
      </c>
      <c r="H38" s="21" t="s">
        <v>19</v>
      </c>
      <c r="I38" s="51">
        <v>8</v>
      </c>
      <c r="J38" s="51">
        <v>10</v>
      </c>
      <c r="K38" s="51">
        <f>+I38+J38</f>
        <v>18</v>
      </c>
      <c r="L38" s="13"/>
      <c r="M38" s="100">
        <v>1</v>
      </c>
      <c r="N38" s="100"/>
      <c r="O38" s="95">
        <v>0</v>
      </c>
      <c r="P38" s="10">
        <f>SUM(L38:O38)</f>
        <v>1</v>
      </c>
      <c r="Q38" s="100">
        <v>3</v>
      </c>
      <c r="R38" s="100">
        <v>1</v>
      </c>
      <c r="S38" s="100">
        <v>8</v>
      </c>
      <c r="T38" s="95">
        <v>4</v>
      </c>
      <c r="U38" s="10">
        <f>SUM(Q38:T38)</f>
        <v>16</v>
      </c>
      <c r="V38" s="13"/>
      <c r="W38" s="13"/>
      <c r="X38" s="13"/>
      <c r="Y38" s="13"/>
      <c r="Z38" s="10">
        <f>SUM(V38:Y38)</f>
        <v>0</v>
      </c>
      <c r="AA38" s="73">
        <f>SUM(P38+U38+Z38)</f>
        <v>17</v>
      </c>
      <c r="AB38" s="54">
        <f>SUM(AA38/K38)</f>
        <v>0.94444444444444442</v>
      </c>
      <c r="AC38" s="16"/>
      <c r="AD38" s="110" t="s">
        <v>106</v>
      </c>
    </row>
    <row r="39" spans="2:32" ht="42" customHeight="1" x14ac:dyDescent="0.2">
      <c r="B39" s="3"/>
      <c r="C39" s="143"/>
      <c r="D39" s="143"/>
      <c r="E39" s="143"/>
      <c r="F39" s="50" t="s">
        <v>87</v>
      </c>
      <c r="G39" s="86"/>
      <c r="H39" s="21" t="s">
        <v>18</v>
      </c>
      <c r="I39" s="15">
        <v>9</v>
      </c>
      <c r="J39" s="15">
        <f>1-6</f>
        <v>-5</v>
      </c>
      <c r="K39" s="15">
        <f>+I39+J39</f>
        <v>4</v>
      </c>
      <c r="L39" s="9">
        <v>1</v>
      </c>
      <c r="M39" s="101">
        <v>0</v>
      </c>
      <c r="N39" s="101">
        <v>0</v>
      </c>
      <c r="O39" s="94">
        <v>1</v>
      </c>
      <c r="P39" s="11">
        <f>SUM(L39:O39)</f>
        <v>2</v>
      </c>
      <c r="Q39" s="101"/>
      <c r="R39" s="101">
        <v>1</v>
      </c>
      <c r="S39" s="101">
        <v>0</v>
      </c>
      <c r="T39" s="94"/>
      <c r="U39" s="11">
        <f>SUM(Q39:T39)</f>
        <v>1</v>
      </c>
      <c r="V39" s="9"/>
      <c r="W39" s="9"/>
      <c r="X39" s="9"/>
      <c r="Y39" s="9"/>
      <c r="Z39" s="11">
        <f>SUM(V39:Y39)</f>
        <v>0</v>
      </c>
      <c r="AA39" s="11">
        <f>SUM(P39+U39+Z39)</f>
        <v>3</v>
      </c>
      <c r="AB39" s="34">
        <f>SUM(AA39/K39)</f>
        <v>0.75</v>
      </c>
      <c r="AC39" s="6"/>
      <c r="AD39" s="44" t="s">
        <v>99</v>
      </c>
      <c r="AE39" s="74"/>
    </row>
    <row r="40" spans="2:32" s="7" customFormat="1" ht="18.75" customHeight="1" x14ac:dyDescent="0.2">
      <c r="B40" s="151" t="s">
        <v>41</v>
      </c>
      <c r="C40" s="152"/>
      <c r="D40" s="152"/>
      <c r="E40" s="152"/>
      <c r="F40" s="152"/>
      <c r="G40" s="152"/>
      <c r="H40" s="152"/>
      <c r="I40" s="152"/>
      <c r="J40" s="152"/>
      <c r="K40" s="152"/>
      <c r="L40" s="152"/>
      <c r="M40" s="152"/>
      <c r="N40" s="152"/>
      <c r="O40" s="152"/>
      <c r="P40" s="152"/>
      <c r="Q40" s="152"/>
      <c r="R40" s="152"/>
      <c r="S40" s="152"/>
      <c r="T40" s="152"/>
      <c r="U40" s="152"/>
      <c r="V40" s="152"/>
      <c r="W40" s="152"/>
      <c r="X40" s="152"/>
      <c r="Y40" s="152"/>
      <c r="Z40" s="152"/>
      <c r="AA40" s="152"/>
      <c r="AB40" s="152"/>
      <c r="AC40" s="152"/>
      <c r="AD40" s="71"/>
    </row>
    <row r="41" spans="2:32" s="7" customFormat="1" ht="14.25" customHeight="1" x14ac:dyDescent="0.2">
      <c r="B41" s="145" t="s">
        <v>37</v>
      </c>
      <c r="C41" s="145"/>
      <c r="D41" s="145"/>
      <c r="E41" s="145"/>
      <c r="F41" s="185" t="s">
        <v>42</v>
      </c>
      <c r="G41" s="185"/>
      <c r="H41" s="185"/>
      <c r="I41" s="185"/>
      <c r="J41" s="185"/>
      <c r="K41" s="185"/>
      <c r="L41" s="185"/>
      <c r="M41" s="185"/>
      <c r="N41" s="185"/>
      <c r="O41" s="185"/>
      <c r="P41" s="185"/>
      <c r="Q41" s="185"/>
      <c r="R41" s="185"/>
      <c r="S41" s="185"/>
      <c r="T41" s="185"/>
      <c r="U41" s="185"/>
      <c r="V41" s="185"/>
      <c r="W41" s="185"/>
      <c r="X41" s="185"/>
      <c r="Y41" s="185"/>
      <c r="Z41" s="185"/>
      <c r="AA41" s="185"/>
      <c r="AB41" s="185"/>
      <c r="AC41" s="185"/>
      <c r="AD41" s="185"/>
    </row>
    <row r="42" spans="2:32" s="7" customFormat="1" ht="15" customHeight="1" x14ac:dyDescent="0.2">
      <c r="B42" s="145" t="s">
        <v>38</v>
      </c>
      <c r="C42" s="145"/>
      <c r="D42" s="145"/>
      <c r="E42" s="145"/>
      <c r="F42" s="182" t="s">
        <v>63</v>
      </c>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row>
    <row r="43" spans="2:32" ht="21" customHeight="1" x14ac:dyDescent="0.2">
      <c r="B43" s="60"/>
      <c r="C43" s="179" t="s">
        <v>75</v>
      </c>
      <c r="D43" s="180"/>
      <c r="E43" s="180"/>
      <c r="F43" s="180"/>
      <c r="G43" s="180"/>
      <c r="H43" s="180"/>
      <c r="I43" s="180"/>
      <c r="J43" s="180"/>
      <c r="K43" s="180"/>
      <c r="L43" s="180"/>
      <c r="M43" s="180"/>
      <c r="N43" s="180"/>
      <c r="O43" s="180"/>
      <c r="P43" s="180"/>
      <c r="Q43" s="180"/>
      <c r="R43" s="180"/>
      <c r="S43" s="180"/>
      <c r="T43" s="180"/>
      <c r="U43" s="180"/>
      <c r="V43" s="180"/>
      <c r="W43" s="180"/>
      <c r="X43" s="180"/>
      <c r="Y43" s="180"/>
      <c r="Z43" s="180"/>
      <c r="AA43" s="180"/>
      <c r="AB43" s="180"/>
      <c r="AC43" s="180"/>
      <c r="AD43" s="181"/>
    </row>
    <row r="44" spans="2:32" ht="51" customHeight="1" x14ac:dyDescent="0.2">
      <c r="B44" s="63" t="s">
        <v>46</v>
      </c>
      <c r="C44" s="174" t="s">
        <v>30</v>
      </c>
      <c r="D44" s="175"/>
      <c r="E44" s="176"/>
      <c r="F44" s="64" t="s">
        <v>31</v>
      </c>
      <c r="G44" s="69" t="s">
        <v>4</v>
      </c>
      <c r="H44" s="68" t="s">
        <v>3</v>
      </c>
      <c r="I44" s="65" t="s">
        <v>32</v>
      </c>
      <c r="J44" s="65" t="s">
        <v>96</v>
      </c>
      <c r="K44" s="65" t="s">
        <v>51</v>
      </c>
      <c r="L44" s="4" t="s">
        <v>5</v>
      </c>
      <c r="M44" s="96" t="s">
        <v>6</v>
      </c>
      <c r="N44" s="96" t="s">
        <v>7</v>
      </c>
      <c r="O44" s="91" t="s">
        <v>8</v>
      </c>
      <c r="P44" s="31" t="s">
        <v>53</v>
      </c>
      <c r="Q44" s="112" t="s">
        <v>9</v>
      </c>
      <c r="R44" s="112" t="s">
        <v>10</v>
      </c>
      <c r="S44" s="112" t="s">
        <v>11</v>
      </c>
      <c r="T44" s="111" t="s">
        <v>12</v>
      </c>
      <c r="U44" s="31" t="s">
        <v>54</v>
      </c>
      <c r="V44" s="5" t="s">
        <v>13</v>
      </c>
      <c r="W44" s="5" t="s">
        <v>14</v>
      </c>
      <c r="X44" s="5" t="s">
        <v>15</v>
      </c>
      <c r="Y44" s="5" t="s">
        <v>16</v>
      </c>
      <c r="Z44" s="31" t="s">
        <v>55</v>
      </c>
      <c r="AA44" s="61" t="s">
        <v>33</v>
      </c>
      <c r="AB44" s="61" t="s">
        <v>34</v>
      </c>
      <c r="AC44" s="62" t="s">
        <v>77</v>
      </c>
      <c r="AD44" s="61" t="s">
        <v>35</v>
      </c>
    </row>
    <row r="45" spans="2:32" ht="55.5" customHeight="1" x14ac:dyDescent="0.2">
      <c r="B45" s="27">
        <v>2</v>
      </c>
      <c r="C45" s="144" t="s">
        <v>88</v>
      </c>
      <c r="D45" s="144"/>
      <c r="E45" s="144"/>
      <c r="F45" s="3"/>
      <c r="G45" s="49"/>
      <c r="H45" s="9" t="s">
        <v>17</v>
      </c>
      <c r="I45" s="39">
        <v>3191</v>
      </c>
      <c r="J45" s="39">
        <f>+J46+J50</f>
        <v>179</v>
      </c>
      <c r="K45" s="53">
        <f>+I45+J45</f>
        <v>3370</v>
      </c>
      <c r="L45" s="53">
        <f>+L46+L50</f>
        <v>372</v>
      </c>
      <c r="M45" s="97">
        <f t="shared" ref="M45:O45" si="56">+M46+M50</f>
        <v>414</v>
      </c>
      <c r="N45" s="97">
        <f t="shared" si="56"/>
        <v>432</v>
      </c>
      <c r="O45" s="106">
        <f t="shared" si="56"/>
        <v>310</v>
      </c>
      <c r="P45" s="39">
        <f>SUM(P46+P50)</f>
        <v>1528</v>
      </c>
      <c r="Q45" s="97">
        <f>+Q46+Q50</f>
        <v>276</v>
      </c>
      <c r="R45" s="97">
        <f t="shared" ref="R45" si="57">+R46+R50</f>
        <v>253</v>
      </c>
      <c r="S45" s="97">
        <f t="shared" ref="S45" si="58">+S46+S50</f>
        <v>230</v>
      </c>
      <c r="T45" s="106">
        <f t="shared" ref="T45" si="59">+T46+T50</f>
        <v>226</v>
      </c>
      <c r="U45" s="39">
        <f t="shared" ref="U45:U52" si="60">SUM(Q45:T45)</f>
        <v>985</v>
      </c>
      <c r="V45" s="53">
        <f>+V46+V50</f>
        <v>0</v>
      </c>
      <c r="W45" s="53">
        <f t="shared" ref="W45" si="61">+W46+W50</f>
        <v>0</v>
      </c>
      <c r="X45" s="53">
        <f t="shared" ref="X45" si="62">+X46+X50</f>
        <v>0</v>
      </c>
      <c r="Y45" s="53">
        <f t="shared" ref="Y45" si="63">+Y46+Y50</f>
        <v>0</v>
      </c>
      <c r="Z45" s="39">
        <f>SUM(V45:Y45)</f>
        <v>0</v>
      </c>
      <c r="AA45" s="39">
        <f>SUM(P45+U45+Z45)</f>
        <v>2513</v>
      </c>
      <c r="AB45" s="34">
        <f t="shared" ref="AB45:AB52" si="64">SUM(AA45/K45)</f>
        <v>0.74569732937685462</v>
      </c>
      <c r="AC45" s="6">
        <v>35174877</v>
      </c>
      <c r="AD45" s="38" t="s">
        <v>76</v>
      </c>
      <c r="AE45" s="48">
        <f>403+402+403+403</f>
        <v>1611</v>
      </c>
      <c r="AF45" s="46"/>
    </row>
    <row r="46" spans="2:32" ht="55.5" customHeight="1" x14ac:dyDescent="0.2">
      <c r="B46" s="3"/>
      <c r="C46" s="143"/>
      <c r="D46" s="143"/>
      <c r="E46" s="143"/>
      <c r="F46" s="50" t="s">
        <v>92</v>
      </c>
      <c r="G46" s="40"/>
      <c r="H46" s="9" t="s">
        <v>18</v>
      </c>
      <c r="I46" s="15">
        <v>2806</v>
      </c>
      <c r="J46" s="15">
        <f>+SUM(J47:J49)</f>
        <v>262</v>
      </c>
      <c r="K46" s="53">
        <f>+I46+J46</f>
        <v>3068</v>
      </c>
      <c r="L46" s="15">
        <f>+SUM(L47:L49)</f>
        <v>343</v>
      </c>
      <c r="M46" s="99">
        <f t="shared" ref="M46:O46" si="65">+SUM(M47:M49)</f>
        <v>379</v>
      </c>
      <c r="N46" s="99">
        <f t="shared" si="65"/>
        <v>397</v>
      </c>
      <c r="O46" s="107">
        <f t="shared" si="65"/>
        <v>277</v>
      </c>
      <c r="P46" s="39">
        <f>SUM(L46:O46)</f>
        <v>1396</v>
      </c>
      <c r="Q46" s="99">
        <f>+SUM(Q47:Q49)</f>
        <v>244</v>
      </c>
      <c r="R46" s="99">
        <f t="shared" ref="R46" si="66">+SUM(R47:R49)</f>
        <v>222</v>
      </c>
      <c r="S46" s="99">
        <f t="shared" ref="S46" si="67">+SUM(S47:S49)</f>
        <v>208</v>
      </c>
      <c r="T46" s="107">
        <f t="shared" ref="T46" si="68">+SUM(T47:T49)</f>
        <v>205</v>
      </c>
      <c r="U46" s="39">
        <f t="shared" si="60"/>
        <v>879</v>
      </c>
      <c r="V46" s="15">
        <f>+SUM(V47:V49)</f>
        <v>0</v>
      </c>
      <c r="W46" s="15">
        <f t="shared" ref="W46" si="69">+SUM(W47:W49)</f>
        <v>0</v>
      </c>
      <c r="X46" s="15">
        <f t="shared" ref="X46" si="70">+SUM(X47:X49)</f>
        <v>0</v>
      </c>
      <c r="Y46" s="15">
        <f t="shared" ref="Y46" si="71">+SUM(Y47:Y49)</f>
        <v>0</v>
      </c>
      <c r="Z46" s="39">
        <f t="shared" ref="Z46:Z51" si="72">SUM(V46:Y46)</f>
        <v>0</v>
      </c>
      <c r="AA46" s="39">
        <f>SUM(P46+U46+Z46)</f>
        <v>2275</v>
      </c>
      <c r="AB46" s="34">
        <f>SUM(AA46/K46)</f>
        <v>0.74152542372881358</v>
      </c>
      <c r="AC46" s="6"/>
      <c r="AD46" s="66"/>
      <c r="AE46" s="48">
        <f>403+402+403+403</f>
        <v>1611</v>
      </c>
      <c r="AF46" s="46"/>
    </row>
    <row r="47" spans="2:32" ht="29.25" customHeight="1" x14ac:dyDescent="0.2">
      <c r="B47" s="3"/>
      <c r="C47" s="143"/>
      <c r="D47" s="143"/>
      <c r="E47" s="143"/>
      <c r="F47" s="88"/>
      <c r="G47" s="18" t="s">
        <v>58</v>
      </c>
      <c r="H47" s="13" t="s">
        <v>18</v>
      </c>
      <c r="I47" s="51">
        <v>1000</v>
      </c>
      <c r="J47" s="51">
        <f>387-125</f>
        <v>262</v>
      </c>
      <c r="K47" s="52">
        <f>+I47+J47</f>
        <v>1262</v>
      </c>
      <c r="L47" s="13">
        <v>184</v>
      </c>
      <c r="M47" s="100">
        <v>226</v>
      </c>
      <c r="N47" s="100">
        <v>246</v>
      </c>
      <c r="O47" s="95">
        <v>128</v>
      </c>
      <c r="P47" s="10">
        <f t="shared" ref="P47:P52" si="73">SUM(L47:O47)</f>
        <v>784</v>
      </c>
      <c r="Q47" s="100">
        <v>75</v>
      </c>
      <c r="R47" s="100">
        <v>61</v>
      </c>
      <c r="S47" s="100">
        <v>57</v>
      </c>
      <c r="T47" s="95">
        <v>60</v>
      </c>
      <c r="U47" s="10">
        <f t="shared" si="60"/>
        <v>253</v>
      </c>
      <c r="V47" s="13"/>
      <c r="W47" s="13"/>
      <c r="X47" s="13"/>
      <c r="Y47" s="13"/>
      <c r="Z47" s="10">
        <f t="shared" si="72"/>
        <v>0</v>
      </c>
      <c r="AA47" s="70">
        <f t="shared" ref="AA47:AA52" si="74">SUM(P47+U47+Z47)</f>
        <v>1037</v>
      </c>
      <c r="AB47" s="54">
        <f t="shared" si="64"/>
        <v>0.8217115689381933</v>
      </c>
      <c r="AC47" s="6"/>
      <c r="AD47" s="37" t="s">
        <v>109</v>
      </c>
    </row>
    <row r="48" spans="2:32" ht="53.25" customHeight="1" x14ac:dyDescent="0.2">
      <c r="B48" s="3"/>
      <c r="C48" s="143"/>
      <c r="D48" s="143"/>
      <c r="E48" s="143"/>
      <c r="F48" s="88"/>
      <c r="G48" s="18" t="s">
        <v>59</v>
      </c>
      <c r="H48" s="13" t="s">
        <v>18</v>
      </c>
      <c r="I48" s="51">
        <v>200</v>
      </c>
      <c r="J48" s="51">
        <f>275-275</f>
        <v>0</v>
      </c>
      <c r="K48" s="52">
        <f t="shared" ref="K48:K49" si="75">+I48+J48</f>
        <v>200</v>
      </c>
      <c r="L48" s="13">
        <v>24</v>
      </c>
      <c r="M48" s="100">
        <v>19</v>
      </c>
      <c r="N48" s="100">
        <v>36</v>
      </c>
      <c r="O48" s="95">
        <v>14</v>
      </c>
      <c r="P48" s="10">
        <f t="shared" si="73"/>
        <v>93</v>
      </c>
      <c r="Q48" s="100">
        <v>28</v>
      </c>
      <c r="R48" s="100">
        <v>16</v>
      </c>
      <c r="S48" s="100">
        <v>11</v>
      </c>
      <c r="T48" s="95">
        <v>10</v>
      </c>
      <c r="U48" s="10">
        <f t="shared" si="60"/>
        <v>65</v>
      </c>
      <c r="V48" s="13"/>
      <c r="W48" s="13"/>
      <c r="X48" s="13"/>
      <c r="Y48" s="13"/>
      <c r="Z48" s="10">
        <f t="shared" si="72"/>
        <v>0</v>
      </c>
      <c r="AA48" s="10">
        <f t="shared" si="74"/>
        <v>158</v>
      </c>
      <c r="AB48" s="54">
        <f t="shared" si="64"/>
        <v>0.79</v>
      </c>
      <c r="AC48" s="6"/>
      <c r="AD48" s="37" t="s">
        <v>108</v>
      </c>
    </row>
    <row r="49" spans="2:32" ht="41.25" customHeight="1" x14ac:dyDescent="0.2">
      <c r="B49" s="3"/>
      <c r="C49" s="143"/>
      <c r="D49" s="143"/>
      <c r="E49" s="143"/>
      <c r="F49" s="88"/>
      <c r="G49" s="18" t="s">
        <v>60</v>
      </c>
      <c r="H49" s="13" t="s">
        <v>18</v>
      </c>
      <c r="I49" s="51">
        <v>1606</v>
      </c>
      <c r="J49" s="51"/>
      <c r="K49" s="52">
        <f t="shared" si="75"/>
        <v>1606</v>
      </c>
      <c r="L49" s="13">
        <v>135</v>
      </c>
      <c r="M49" s="100">
        <v>134</v>
      </c>
      <c r="N49" s="100">
        <v>115</v>
      </c>
      <c r="O49" s="95">
        <v>135</v>
      </c>
      <c r="P49" s="10">
        <f t="shared" si="73"/>
        <v>519</v>
      </c>
      <c r="Q49" s="100">
        <v>141</v>
      </c>
      <c r="R49" s="100">
        <v>145</v>
      </c>
      <c r="S49" s="100">
        <v>140</v>
      </c>
      <c r="T49" s="95">
        <v>135</v>
      </c>
      <c r="U49" s="10">
        <f t="shared" si="60"/>
        <v>561</v>
      </c>
      <c r="V49" s="13"/>
      <c r="W49" s="13"/>
      <c r="X49" s="13"/>
      <c r="Y49" s="13"/>
      <c r="Z49" s="10">
        <f t="shared" si="72"/>
        <v>0</v>
      </c>
      <c r="AA49" s="70">
        <f>SUM(P49+U49+Z49)</f>
        <v>1080</v>
      </c>
      <c r="AB49" s="54">
        <f>SUM(AA49/K49)</f>
        <v>0.67247820672478209</v>
      </c>
      <c r="AC49" s="6"/>
      <c r="AD49" s="37" t="s">
        <v>97</v>
      </c>
      <c r="AF49" s="46"/>
    </row>
    <row r="50" spans="2:32" ht="69.75" customHeight="1" x14ac:dyDescent="0.2">
      <c r="B50" s="3"/>
      <c r="C50" s="143"/>
      <c r="D50" s="143"/>
      <c r="E50" s="143"/>
      <c r="F50" s="50" t="s">
        <v>89</v>
      </c>
      <c r="G50" s="40"/>
      <c r="H50" s="85" t="s">
        <v>18</v>
      </c>
      <c r="I50" s="15">
        <v>385</v>
      </c>
      <c r="J50" s="15">
        <f>+SUM(J51:J52)</f>
        <v>-83</v>
      </c>
      <c r="K50" s="53">
        <f>+I50+J50</f>
        <v>302</v>
      </c>
      <c r="L50" s="9">
        <f>+SUM(L51:L52)</f>
        <v>29</v>
      </c>
      <c r="M50" s="101">
        <f t="shared" ref="M50:O50" si="76">+SUM(M51:M52)</f>
        <v>35</v>
      </c>
      <c r="N50" s="101">
        <f t="shared" si="76"/>
        <v>35</v>
      </c>
      <c r="O50" s="94">
        <f t="shared" si="76"/>
        <v>33</v>
      </c>
      <c r="P50" s="11">
        <f t="shared" si="73"/>
        <v>132</v>
      </c>
      <c r="Q50" s="101">
        <f>+SUM(Q51:Q52)</f>
        <v>32</v>
      </c>
      <c r="R50" s="101">
        <f t="shared" ref="R50" si="77">+SUM(R51:R52)</f>
        <v>31</v>
      </c>
      <c r="S50" s="101">
        <f t="shared" ref="S50" si="78">+SUM(S51:S52)</f>
        <v>22</v>
      </c>
      <c r="T50" s="94">
        <f t="shared" ref="T50" si="79">+SUM(T51:T52)</f>
        <v>21</v>
      </c>
      <c r="U50" s="11">
        <f t="shared" si="60"/>
        <v>106</v>
      </c>
      <c r="V50" s="9">
        <f>+SUM(V51:V52)</f>
        <v>0</v>
      </c>
      <c r="W50" s="9">
        <f t="shared" ref="W50" si="80">+SUM(W51:W52)</f>
        <v>0</v>
      </c>
      <c r="X50" s="9">
        <f t="shared" ref="X50" si="81">+SUM(X51:X52)</f>
        <v>0</v>
      </c>
      <c r="Y50" s="9">
        <f t="shared" ref="Y50" si="82">+SUM(Y51:Y52)</f>
        <v>0</v>
      </c>
      <c r="Z50" s="11">
        <f t="shared" si="72"/>
        <v>0</v>
      </c>
      <c r="AA50" s="11">
        <f t="shared" si="74"/>
        <v>238</v>
      </c>
      <c r="AB50" s="34">
        <f t="shared" si="64"/>
        <v>0.78807947019867552</v>
      </c>
      <c r="AC50" s="6"/>
      <c r="AD50" s="6"/>
      <c r="AE50" s="48">
        <f>33+32+30+30</f>
        <v>125</v>
      </c>
    </row>
    <row r="51" spans="2:32" ht="67.5" customHeight="1" x14ac:dyDescent="0.2">
      <c r="B51" s="3"/>
      <c r="C51" s="143"/>
      <c r="D51" s="143"/>
      <c r="E51" s="143"/>
      <c r="F51" s="87"/>
      <c r="G51" s="18" t="s">
        <v>90</v>
      </c>
      <c r="H51" s="21" t="s">
        <v>17</v>
      </c>
      <c r="I51" s="51">
        <v>360</v>
      </c>
      <c r="J51" s="51">
        <f>-5-81+3</f>
        <v>-83</v>
      </c>
      <c r="K51" s="52">
        <f>+I51+J51</f>
        <v>277</v>
      </c>
      <c r="L51" s="13">
        <v>28</v>
      </c>
      <c r="M51" s="100">
        <v>30</v>
      </c>
      <c r="N51" s="100">
        <v>31</v>
      </c>
      <c r="O51" s="95">
        <v>32</v>
      </c>
      <c r="P51" s="10">
        <f t="shared" si="73"/>
        <v>121</v>
      </c>
      <c r="Q51" s="100">
        <v>30</v>
      </c>
      <c r="R51" s="100">
        <v>30</v>
      </c>
      <c r="S51" s="100">
        <v>20</v>
      </c>
      <c r="T51" s="95">
        <v>20</v>
      </c>
      <c r="U51" s="10">
        <f t="shared" si="60"/>
        <v>100</v>
      </c>
      <c r="V51" s="13"/>
      <c r="W51" s="13"/>
      <c r="X51" s="13"/>
      <c r="Y51" s="13"/>
      <c r="Z51" s="10">
        <f t="shared" si="72"/>
        <v>0</v>
      </c>
      <c r="AA51" s="10">
        <f t="shared" si="74"/>
        <v>221</v>
      </c>
      <c r="AB51" s="54">
        <f t="shared" si="64"/>
        <v>0.79783393501805056</v>
      </c>
      <c r="AC51" s="6"/>
      <c r="AD51" s="37" t="s">
        <v>98</v>
      </c>
    </row>
    <row r="52" spans="2:32" ht="96.75" customHeight="1" x14ac:dyDescent="0.2">
      <c r="B52" s="3"/>
      <c r="C52" s="143"/>
      <c r="D52" s="143"/>
      <c r="E52" s="143"/>
      <c r="F52" s="87"/>
      <c r="G52" s="18" t="s">
        <v>91</v>
      </c>
      <c r="H52" s="21" t="s">
        <v>17</v>
      </c>
      <c r="I52" s="51">
        <v>25</v>
      </c>
      <c r="J52" s="51"/>
      <c r="K52" s="52">
        <f>+I52+J52</f>
        <v>25</v>
      </c>
      <c r="L52" s="13">
        <v>1</v>
      </c>
      <c r="M52" s="100">
        <v>5</v>
      </c>
      <c r="N52" s="100">
        <v>4</v>
      </c>
      <c r="O52" s="95">
        <v>1</v>
      </c>
      <c r="P52" s="10">
        <f t="shared" si="73"/>
        <v>11</v>
      </c>
      <c r="Q52" s="100">
        <v>2</v>
      </c>
      <c r="R52" s="100">
        <v>1</v>
      </c>
      <c r="S52" s="100">
        <v>2</v>
      </c>
      <c r="T52" s="95">
        <v>1</v>
      </c>
      <c r="U52" s="10">
        <f t="shared" si="60"/>
        <v>6</v>
      </c>
      <c r="V52" s="13"/>
      <c r="W52" s="13"/>
      <c r="X52" s="13"/>
      <c r="Y52" s="13"/>
      <c r="Z52" s="10">
        <f>SUM(V52:Y52)</f>
        <v>0</v>
      </c>
      <c r="AA52" s="10">
        <f t="shared" si="74"/>
        <v>17</v>
      </c>
      <c r="AB52" s="54">
        <f t="shared" si="64"/>
        <v>0.68</v>
      </c>
      <c r="AC52" s="6"/>
      <c r="AD52" s="37" t="s">
        <v>107</v>
      </c>
    </row>
    <row r="53" spans="2:32" s="7" customFormat="1" ht="18.75" customHeight="1" x14ac:dyDescent="0.2">
      <c r="B53" s="151" t="s">
        <v>52</v>
      </c>
      <c r="C53" s="152"/>
      <c r="D53" s="152"/>
      <c r="E53" s="152"/>
      <c r="F53" s="152"/>
      <c r="G53" s="152"/>
      <c r="H53" s="152"/>
      <c r="I53" s="152"/>
      <c r="J53" s="152"/>
      <c r="K53" s="152"/>
      <c r="L53" s="152"/>
      <c r="M53" s="152"/>
      <c r="N53" s="152"/>
      <c r="O53" s="152"/>
      <c r="P53" s="152"/>
      <c r="Q53" s="152"/>
      <c r="R53" s="152"/>
      <c r="S53" s="152"/>
      <c r="T53" s="152"/>
      <c r="U53" s="152"/>
      <c r="V53" s="152"/>
      <c r="W53" s="152"/>
      <c r="X53" s="152"/>
      <c r="Y53" s="152"/>
      <c r="Z53" s="152"/>
      <c r="AA53" s="152"/>
      <c r="AB53" s="152"/>
      <c r="AC53" s="152"/>
      <c r="AD53" s="71"/>
    </row>
    <row r="54" spans="2:32" s="7" customFormat="1" ht="30.75" customHeight="1" x14ac:dyDescent="0.2">
      <c r="B54" s="186" t="s">
        <v>37</v>
      </c>
      <c r="C54" s="186"/>
      <c r="D54" s="186"/>
      <c r="E54" s="186"/>
      <c r="F54" s="185" t="s">
        <v>45</v>
      </c>
      <c r="G54" s="185"/>
      <c r="H54" s="185"/>
      <c r="I54" s="185"/>
      <c r="J54" s="185"/>
      <c r="K54" s="185"/>
      <c r="L54" s="185"/>
      <c r="M54" s="185"/>
      <c r="N54" s="185"/>
      <c r="O54" s="185"/>
      <c r="P54" s="185"/>
      <c r="Q54" s="185"/>
      <c r="R54" s="185"/>
      <c r="S54" s="185"/>
      <c r="T54" s="185"/>
      <c r="U54" s="185"/>
      <c r="V54" s="185"/>
      <c r="W54" s="185"/>
      <c r="X54" s="185"/>
      <c r="Y54" s="185"/>
      <c r="Z54" s="185"/>
      <c r="AA54" s="185"/>
      <c r="AB54" s="185"/>
      <c r="AC54" s="185"/>
      <c r="AD54" s="185"/>
    </row>
    <row r="55" spans="2:32" s="7" customFormat="1" ht="15" customHeight="1" x14ac:dyDescent="0.2">
      <c r="B55" s="145" t="s">
        <v>38</v>
      </c>
      <c r="C55" s="145"/>
      <c r="D55" s="145"/>
      <c r="E55" s="145"/>
      <c r="F55" s="182" t="s">
        <v>64</v>
      </c>
      <c r="G55" s="182"/>
      <c r="H55" s="182"/>
      <c r="I55" s="182"/>
      <c r="J55" s="182"/>
      <c r="K55" s="182"/>
      <c r="L55" s="182"/>
      <c r="M55" s="182"/>
      <c r="N55" s="182"/>
      <c r="O55" s="182"/>
      <c r="P55" s="182"/>
      <c r="Q55" s="182"/>
      <c r="R55" s="182"/>
      <c r="S55" s="182"/>
      <c r="T55" s="182"/>
      <c r="U55" s="182"/>
      <c r="V55" s="182"/>
      <c r="W55" s="182"/>
      <c r="X55" s="182"/>
      <c r="Y55" s="182"/>
      <c r="Z55" s="182"/>
      <c r="AA55" s="182"/>
      <c r="AB55" s="182"/>
      <c r="AC55" s="182"/>
      <c r="AD55" s="182"/>
    </row>
    <row r="56" spans="2:32" ht="21" customHeight="1" x14ac:dyDescent="0.2">
      <c r="B56" s="60"/>
      <c r="C56" s="179" t="s">
        <v>75</v>
      </c>
      <c r="D56" s="180"/>
      <c r="E56" s="180"/>
      <c r="F56" s="180"/>
      <c r="G56" s="180"/>
      <c r="H56" s="180"/>
      <c r="I56" s="180"/>
      <c r="J56" s="180"/>
      <c r="K56" s="180"/>
      <c r="L56" s="180"/>
      <c r="M56" s="180"/>
      <c r="N56" s="180"/>
      <c r="O56" s="180"/>
      <c r="P56" s="180"/>
      <c r="Q56" s="180"/>
      <c r="R56" s="180"/>
      <c r="S56" s="180"/>
      <c r="T56" s="180"/>
      <c r="U56" s="180"/>
      <c r="V56" s="180"/>
      <c r="W56" s="180"/>
      <c r="X56" s="180"/>
      <c r="Y56" s="180"/>
      <c r="Z56" s="180"/>
      <c r="AA56" s="180"/>
      <c r="AB56" s="180"/>
      <c r="AC56" s="180"/>
      <c r="AD56" s="181"/>
    </row>
    <row r="57" spans="2:32" ht="51" customHeight="1" x14ac:dyDescent="0.2">
      <c r="B57" s="63" t="s">
        <v>46</v>
      </c>
      <c r="C57" s="174" t="s">
        <v>30</v>
      </c>
      <c r="D57" s="175"/>
      <c r="E57" s="176"/>
      <c r="F57" s="64" t="s">
        <v>31</v>
      </c>
      <c r="G57" s="69" t="s">
        <v>4</v>
      </c>
      <c r="H57" s="68" t="s">
        <v>3</v>
      </c>
      <c r="I57" s="65" t="s">
        <v>32</v>
      </c>
      <c r="J57" s="65" t="s">
        <v>96</v>
      </c>
      <c r="K57" s="65" t="s">
        <v>51</v>
      </c>
      <c r="L57" s="4" t="s">
        <v>5</v>
      </c>
      <c r="M57" s="96" t="s">
        <v>6</v>
      </c>
      <c r="N57" s="96" t="s">
        <v>7</v>
      </c>
      <c r="O57" s="91" t="s">
        <v>8</v>
      </c>
      <c r="P57" s="31" t="s">
        <v>53</v>
      </c>
      <c r="Q57" s="112" t="s">
        <v>9</v>
      </c>
      <c r="R57" s="112" t="s">
        <v>10</v>
      </c>
      <c r="S57" s="112" t="s">
        <v>11</v>
      </c>
      <c r="T57" s="111" t="s">
        <v>12</v>
      </c>
      <c r="U57" s="31" t="s">
        <v>54</v>
      </c>
      <c r="V57" s="5" t="s">
        <v>13</v>
      </c>
      <c r="W57" s="5" t="s">
        <v>14</v>
      </c>
      <c r="X57" s="5" t="s">
        <v>15</v>
      </c>
      <c r="Y57" s="5" t="s">
        <v>16</v>
      </c>
      <c r="Z57" s="31" t="s">
        <v>55</v>
      </c>
      <c r="AA57" s="61" t="s">
        <v>33</v>
      </c>
      <c r="AB57" s="61" t="s">
        <v>34</v>
      </c>
      <c r="AC57" s="62" t="s">
        <v>77</v>
      </c>
      <c r="AD57" s="61" t="s">
        <v>35</v>
      </c>
    </row>
    <row r="58" spans="2:32" ht="30.75" customHeight="1" x14ac:dyDescent="0.2">
      <c r="B58" s="27">
        <v>3</v>
      </c>
      <c r="C58" s="144" t="s">
        <v>93</v>
      </c>
      <c r="D58" s="144"/>
      <c r="E58" s="144"/>
      <c r="F58" s="8"/>
      <c r="G58" s="12"/>
      <c r="H58" s="9" t="s">
        <v>17</v>
      </c>
      <c r="I58" s="53">
        <v>474</v>
      </c>
      <c r="J58" s="53">
        <f>+J59</f>
        <v>-63</v>
      </c>
      <c r="K58" s="53">
        <f>+I58+J58</f>
        <v>411</v>
      </c>
      <c r="L58" s="53">
        <f>+L59</f>
        <v>31</v>
      </c>
      <c r="M58" s="97">
        <f t="shared" ref="M58:O58" si="83">+M59</f>
        <v>34</v>
      </c>
      <c r="N58" s="97">
        <f t="shared" si="83"/>
        <v>47</v>
      </c>
      <c r="O58" s="106">
        <f t="shared" si="83"/>
        <v>41</v>
      </c>
      <c r="P58" s="15">
        <f>SUM(L58:O58)</f>
        <v>153</v>
      </c>
      <c r="Q58" s="97">
        <f>Q59</f>
        <v>35</v>
      </c>
      <c r="R58" s="97">
        <f t="shared" ref="R58:T58" si="84">R59</f>
        <v>30</v>
      </c>
      <c r="S58" s="97">
        <f t="shared" si="84"/>
        <v>32</v>
      </c>
      <c r="T58" s="106">
        <f t="shared" si="84"/>
        <v>35</v>
      </c>
      <c r="U58" s="15">
        <f>SUM(Q58:T58)</f>
        <v>132</v>
      </c>
      <c r="V58" s="11"/>
      <c r="W58" s="11"/>
      <c r="X58" s="11"/>
      <c r="Y58" s="11"/>
      <c r="Z58" s="15">
        <f>SUM(V58:Y58)</f>
        <v>0</v>
      </c>
      <c r="AA58" s="53">
        <f>SUM(P58+U58+Z58)</f>
        <v>285</v>
      </c>
      <c r="AB58" s="34">
        <f>SUM(AA58/K58)</f>
        <v>0.69343065693430661</v>
      </c>
      <c r="AC58" s="6">
        <v>3952822</v>
      </c>
      <c r="AD58" s="38" t="s">
        <v>76</v>
      </c>
      <c r="AE58" s="48">
        <f>129+131+112+95</f>
        <v>467</v>
      </c>
    </row>
    <row r="59" spans="2:32" ht="30.75" customHeight="1" x14ac:dyDescent="0.2">
      <c r="B59" s="3"/>
      <c r="C59" s="143"/>
      <c r="D59" s="143"/>
      <c r="E59" s="143"/>
      <c r="F59" s="50" t="s">
        <v>61</v>
      </c>
      <c r="G59" s="12"/>
      <c r="H59" s="13" t="s">
        <v>17</v>
      </c>
      <c r="I59" s="26">
        <v>474</v>
      </c>
      <c r="J59" s="53">
        <f>+SUM(J60:J62)</f>
        <v>-63</v>
      </c>
      <c r="K59" s="53">
        <f>+I59+J59</f>
        <v>411</v>
      </c>
      <c r="L59" s="53">
        <f>+SUM(L60:L62)</f>
        <v>31</v>
      </c>
      <c r="M59" s="97">
        <f t="shared" ref="M59:O59" si="85">+SUM(M60:M62)</f>
        <v>34</v>
      </c>
      <c r="N59" s="97">
        <f t="shared" si="85"/>
        <v>47</v>
      </c>
      <c r="O59" s="106">
        <f t="shared" si="85"/>
        <v>41</v>
      </c>
      <c r="P59" s="15">
        <f>SUM(L59:O59)</f>
        <v>153</v>
      </c>
      <c r="Q59" s="97">
        <f>+Q60+Q61+Q62</f>
        <v>35</v>
      </c>
      <c r="R59" s="97">
        <f t="shared" ref="R59:T59" si="86">+SUM(R60:R62)</f>
        <v>30</v>
      </c>
      <c r="S59" s="97">
        <f t="shared" si="86"/>
        <v>32</v>
      </c>
      <c r="T59" s="106">
        <f t="shared" si="86"/>
        <v>35</v>
      </c>
      <c r="U59" s="15">
        <f>SUM(Q59:T59)</f>
        <v>132</v>
      </c>
      <c r="V59" s="9"/>
      <c r="W59" s="9"/>
      <c r="X59" s="9"/>
      <c r="Y59" s="9"/>
      <c r="Z59" s="11">
        <f>SUM(V59:Y59)</f>
        <v>0</v>
      </c>
      <c r="AA59" s="53">
        <f>SUM(P59+U59+Z59)</f>
        <v>285</v>
      </c>
      <c r="AB59" s="34">
        <f>SUM(AA59/K59)</f>
        <v>0.69343065693430661</v>
      </c>
      <c r="AC59" s="14"/>
      <c r="AD59" s="67"/>
      <c r="AE59" s="48">
        <f>129+131+112+95</f>
        <v>467</v>
      </c>
    </row>
    <row r="60" spans="2:32" ht="77.25" customHeight="1" x14ac:dyDescent="0.2">
      <c r="B60" s="3"/>
      <c r="C60" s="143"/>
      <c r="D60" s="143"/>
      <c r="E60" s="143"/>
      <c r="F60" s="76"/>
      <c r="G60" s="45" t="s">
        <v>68</v>
      </c>
      <c r="H60" s="13" t="s">
        <v>17</v>
      </c>
      <c r="I60" s="51">
        <v>220</v>
      </c>
      <c r="J60" s="51">
        <v>-34</v>
      </c>
      <c r="K60" s="52">
        <f>+I60+J60</f>
        <v>186</v>
      </c>
      <c r="L60" s="10">
        <v>13</v>
      </c>
      <c r="M60" s="98">
        <v>14</v>
      </c>
      <c r="N60" s="98">
        <v>25</v>
      </c>
      <c r="O60" s="108">
        <v>20</v>
      </c>
      <c r="P60" s="10">
        <f>SUM(L60:O60)</f>
        <v>72</v>
      </c>
      <c r="Q60" s="98">
        <v>17</v>
      </c>
      <c r="R60" s="98">
        <v>10</v>
      </c>
      <c r="S60" s="98">
        <v>16</v>
      </c>
      <c r="T60" s="108">
        <v>14</v>
      </c>
      <c r="U60" s="10">
        <f>SUM(Q60:T60)</f>
        <v>57</v>
      </c>
      <c r="V60" s="10"/>
      <c r="W60" s="10"/>
      <c r="X60" s="10"/>
      <c r="Y60" s="10"/>
      <c r="Z60" s="10">
        <f>SUM(V60:Y60)</f>
        <v>0</v>
      </c>
      <c r="AA60" s="10">
        <f>SUM(P60+U60+Z60)</f>
        <v>129</v>
      </c>
      <c r="AB60" s="54">
        <f>SUM(AA60/K60)</f>
        <v>0.69354838709677424</v>
      </c>
      <c r="AC60" s="19"/>
      <c r="AD60" s="37" t="s">
        <v>110</v>
      </c>
    </row>
    <row r="61" spans="2:32" ht="40.5" customHeight="1" x14ac:dyDescent="0.2">
      <c r="B61" s="3"/>
      <c r="C61" s="143"/>
      <c r="D61" s="143"/>
      <c r="E61" s="143"/>
      <c r="F61" s="41"/>
      <c r="G61" s="45" t="s">
        <v>65</v>
      </c>
      <c r="H61" s="13" t="s">
        <v>17</v>
      </c>
      <c r="I61" s="51">
        <v>87</v>
      </c>
      <c r="J61" s="51">
        <v>-7</v>
      </c>
      <c r="K61" s="52">
        <f t="shared" ref="K61:K62" si="87">+I61+J61</f>
        <v>80</v>
      </c>
      <c r="L61" s="10">
        <v>5</v>
      </c>
      <c r="M61" s="98">
        <v>6</v>
      </c>
      <c r="N61" s="98">
        <v>7</v>
      </c>
      <c r="O61" s="108">
        <v>7</v>
      </c>
      <c r="P61" s="10">
        <f>SUM(L61:O61)</f>
        <v>25</v>
      </c>
      <c r="Q61" s="98">
        <v>6</v>
      </c>
      <c r="R61" s="98">
        <v>8</v>
      </c>
      <c r="S61" s="98">
        <v>6</v>
      </c>
      <c r="T61" s="108">
        <v>8</v>
      </c>
      <c r="U61" s="10">
        <f>SUM(Q61:T61)</f>
        <v>28</v>
      </c>
      <c r="V61" s="10"/>
      <c r="W61" s="10"/>
      <c r="X61" s="10"/>
      <c r="Y61" s="10"/>
      <c r="Z61" s="10">
        <f>SUM(V61:Y61)</f>
        <v>0</v>
      </c>
      <c r="AA61" s="10">
        <f>SUM(P61+U61+Z61)</f>
        <v>53</v>
      </c>
      <c r="AB61" s="54">
        <f>SUM(AA61/K61)</f>
        <v>0.66249999999999998</v>
      </c>
      <c r="AC61" s="13"/>
      <c r="AD61" s="37" t="s">
        <v>111</v>
      </c>
    </row>
    <row r="62" spans="2:32" ht="68.25" customHeight="1" x14ac:dyDescent="0.2">
      <c r="B62" s="3"/>
      <c r="C62" s="143"/>
      <c r="D62" s="143"/>
      <c r="E62" s="143"/>
      <c r="F62" s="80"/>
      <c r="G62" s="45" t="s">
        <v>66</v>
      </c>
      <c r="H62" s="13" t="s">
        <v>17</v>
      </c>
      <c r="I62" s="51">
        <v>167</v>
      </c>
      <c r="J62" s="51">
        <f>-7-15</f>
        <v>-22</v>
      </c>
      <c r="K62" s="52">
        <f t="shared" si="87"/>
        <v>145</v>
      </c>
      <c r="L62" s="10">
        <v>13</v>
      </c>
      <c r="M62" s="98">
        <v>14</v>
      </c>
      <c r="N62" s="98">
        <v>15</v>
      </c>
      <c r="O62" s="108">
        <v>14</v>
      </c>
      <c r="P62" s="10">
        <f>SUM(L62:O62)</f>
        <v>56</v>
      </c>
      <c r="Q62" s="98">
        <v>12</v>
      </c>
      <c r="R62" s="98">
        <v>12</v>
      </c>
      <c r="S62" s="98">
        <v>10</v>
      </c>
      <c r="T62" s="108">
        <v>13</v>
      </c>
      <c r="U62" s="10">
        <f>SUM(Q62:T62)</f>
        <v>47</v>
      </c>
      <c r="V62" s="10"/>
      <c r="W62" s="10"/>
      <c r="X62" s="10"/>
      <c r="Y62" s="10"/>
      <c r="Z62" s="10">
        <f>SUM(V62:Y62)</f>
        <v>0</v>
      </c>
      <c r="AA62" s="10">
        <f>SUM(P62+U62+Z62)</f>
        <v>103</v>
      </c>
      <c r="AB62" s="54">
        <f>SUM(AA62/K62)</f>
        <v>0.71034482758620687</v>
      </c>
      <c r="AC62" s="19"/>
      <c r="AD62" s="37" t="s">
        <v>112</v>
      </c>
    </row>
    <row r="63" spans="2:32" ht="22.5" customHeight="1" x14ac:dyDescent="0.2">
      <c r="B63" s="140" t="s">
        <v>94</v>
      </c>
      <c r="C63" s="141"/>
      <c r="D63" s="141"/>
      <c r="E63" s="141"/>
      <c r="F63" s="141"/>
      <c r="G63" s="141"/>
      <c r="H63" s="141"/>
      <c r="I63" s="141"/>
      <c r="J63" s="141"/>
      <c r="K63" s="141"/>
      <c r="L63" s="141"/>
      <c r="M63" s="141"/>
      <c r="N63" s="141"/>
      <c r="O63" s="141"/>
      <c r="P63" s="141"/>
      <c r="Q63" s="141"/>
      <c r="R63" s="141"/>
      <c r="S63" s="141"/>
      <c r="T63" s="141"/>
      <c r="U63" s="141"/>
      <c r="V63" s="141"/>
      <c r="W63" s="141"/>
      <c r="X63" s="141"/>
      <c r="Y63" s="141"/>
      <c r="Z63" s="141"/>
      <c r="AA63" s="141"/>
      <c r="AB63" s="141"/>
      <c r="AC63" s="141"/>
      <c r="AD63" s="142"/>
    </row>
    <row r="64" spans="2:32" x14ac:dyDescent="0.2">
      <c r="S64" s="7"/>
    </row>
    <row r="65" spans="9:24" x14ac:dyDescent="0.2">
      <c r="I65" s="46"/>
      <c r="J65" s="46"/>
      <c r="S65" s="7"/>
    </row>
    <row r="66" spans="9:24" x14ac:dyDescent="0.2">
      <c r="S66" s="7"/>
    </row>
    <row r="67" spans="9:24" x14ac:dyDescent="0.2">
      <c r="P67" s="46"/>
      <c r="S67" s="7"/>
      <c r="X67" s="46"/>
    </row>
    <row r="68" spans="9:24" x14ac:dyDescent="0.2">
      <c r="I68" s="46"/>
      <c r="J68" s="46"/>
      <c r="K68" s="46"/>
      <c r="P68" s="84"/>
      <c r="Q68" s="46"/>
      <c r="S68" s="7"/>
    </row>
    <row r="69" spans="9:24" x14ac:dyDescent="0.2">
      <c r="Q69" s="46"/>
      <c r="S69" s="7"/>
      <c r="U69" s="46"/>
      <c r="W69" s="46"/>
      <c r="X69" s="46"/>
    </row>
    <row r="70" spans="9:24" x14ac:dyDescent="0.2">
      <c r="M70" s="46"/>
      <c r="S70" s="7"/>
    </row>
    <row r="71" spans="9:24" x14ac:dyDescent="0.2">
      <c r="Q71" s="1" t="s">
        <v>72</v>
      </c>
      <c r="S71" s="81"/>
    </row>
  </sheetData>
  <mergeCells count="107">
    <mergeCell ref="C62:E62"/>
    <mergeCell ref="F55:AD55"/>
    <mergeCell ref="C56:AD56"/>
    <mergeCell ref="C57:E57"/>
    <mergeCell ref="B55:E55"/>
    <mergeCell ref="C58:E58"/>
    <mergeCell ref="C61:E61"/>
    <mergeCell ref="C60:E60"/>
    <mergeCell ref="C59:E59"/>
    <mergeCell ref="B42:E42"/>
    <mergeCell ref="F41:AD41"/>
    <mergeCell ref="B40:AC40"/>
    <mergeCell ref="C45:E45"/>
    <mergeCell ref="C46:E46"/>
    <mergeCell ref="C47:E47"/>
    <mergeCell ref="B7:AD7"/>
    <mergeCell ref="B9:E9"/>
    <mergeCell ref="F12:AD12"/>
    <mergeCell ref="F13:AD13"/>
    <mergeCell ref="C15:E15"/>
    <mergeCell ref="C21:E21"/>
    <mergeCell ref="B10:E10"/>
    <mergeCell ref="B8:E8"/>
    <mergeCell ref="F9:AD9"/>
    <mergeCell ref="F8:AD8"/>
    <mergeCell ref="F10:AD10"/>
    <mergeCell ref="B11:AC11"/>
    <mergeCell ref="B12:E12"/>
    <mergeCell ref="C14:AD14"/>
    <mergeCell ref="AD30:AD31"/>
    <mergeCell ref="AC30:AC31"/>
    <mergeCell ref="AB30:AB31"/>
    <mergeCell ref="AA30:AA31"/>
    <mergeCell ref="B1:AD1"/>
    <mergeCell ref="B4:D4"/>
    <mergeCell ref="E5:AD5"/>
    <mergeCell ref="E6:AD6"/>
    <mergeCell ref="B6:D6"/>
    <mergeCell ref="C24:E24"/>
    <mergeCell ref="B20:AC20"/>
    <mergeCell ref="C32:E32"/>
    <mergeCell ref="C27:E27"/>
    <mergeCell ref="C29:E29"/>
    <mergeCell ref="B25:AC25"/>
    <mergeCell ref="B26:C26"/>
    <mergeCell ref="AD22:AD23"/>
    <mergeCell ref="U30:U31"/>
    <mergeCell ref="T30:T31"/>
    <mergeCell ref="K30:K31"/>
    <mergeCell ref="P30:P31"/>
    <mergeCell ref="Q30:Q31"/>
    <mergeCell ref="R30:R31"/>
    <mergeCell ref="S30:S31"/>
    <mergeCell ref="C30:E31"/>
    <mergeCell ref="B30:B31"/>
    <mergeCell ref="J30:J31"/>
    <mergeCell ref="F30:F31"/>
    <mergeCell ref="B2:AD2"/>
    <mergeCell ref="B3:D3"/>
    <mergeCell ref="B5:D5"/>
    <mergeCell ref="E3:AD3"/>
    <mergeCell ref="E4:AD4"/>
    <mergeCell ref="B35:AC35"/>
    <mergeCell ref="C18:E18"/>
    <mergeCell ref="C28:E28"/>
    <mergeCell ref="D26:AD26"/>
    <mergeCell ref="C33:E33"/>
    <mergeCell ref="C34:E34"/>
    <mergeCell ref="G30:G31"/>
    <mergeCell ref="H30:H31"/>
    <mergeCell ref="I30:I31"/>
    <mergeCell ref="AC22:AC23"/>
    <mergeCell ref="AB22:AB23"/>
    <mergeCell ref="AA22:AA23"/>
    <mergeCell ref="U22:U23"/>
    <mergeCell ref="T22:T23"/>
    <mergeCell ref="B63:AD63"/>
    <mergeCell ref="C19:E19"/>
    <mergeCell ref="C16:E16"/>
    <mergeCell ref="B13:E13"/>
    <mergeCell ref="C38:E38"/>
    <mergeCell ref="C37:E37"/>
    <mergeCell ref="C49:E49"/>
    <mergeCell ref="C44:E44"/>
    <mergeCell ref="C43:AD43"/>
    <mergeCell ref="C48:E48"/>
    <mergeCell ref="F42:AD42"/>
    <mergeCell ref="C39:E39"/>
    <mergeCell ref="B41:E41"/>
    <mergeCell ref="F54:AD54"/>
    <mergeCell ref="C51:E51"/>
    <mergeCell ref="C50:E50"/>
    <mergeCell ref="B54:E54"/>
    <mergeCell ref="B53:AC53"/>
    <mergeCell ref="C52:E52"/>
    <mergeCell ref="B22:B23"/>
    <mergeCell ref="J22:J23"/>
    <mergeCell ref="I22:I23"/>
    <mergeCell ref="H22:H23"/>
    <mergeCell ref="C22:E23"/>
    <mergeCell ref="F22:F23"/>
    <mergeCell ref="G22:G23"/>
    <mergeCell ref="S22:S23"/>
    <mergeCell ref="R22:R23"/>
    <mergeCell ref="Q22:Q23"/>
    <mergeCell ref="P22:P23"/>
    <mergeCell ref="K22:K23"/>
  </mergeCells>
  <printOptions horizontalCentered="1"/>
  <pageMargins left="0.19685039370078741" right="0" top="0.59055118110236227" bottom="0.39370078740157483" header="0.39370078740157483" footer="0.39370078740157483"/>
  <pageSetup scale="34" orientation="landscape" r:id="rId1"/>
  <headerFooter>
    <oddFooter>&amp;C&amp;9PLAN OPERATIVO ANUAL, 2025
&amp;P</oddFooter>
  </headerFooter>
  <rowBreaks count="2" manualBreakCount="2">
    <brk id="23" min="1" max="29" man="1"/>
    <brk id="39" min="1" max="2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EJECUCION</vt:lpstr>
      <vt:lpstr>EJECUCION!Área_de_impresión</vt:lpstr>
      <vt:lpstr>EJECUCION!Títulos_a_imprimir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Garcia</dc:creator>
  <cp:lastModifiedBy>Cristian Josué López Barera</cp:lastModifiedBy>
  <cp:lastPrinted>2025-09-03T15:24:09Z</cp:lastPrinted>
  <dcterms:created xsi:type="dcterms:W3CDTF">2019-01-08T14:24:40Z</dcterms:created>
  <dcterms:modified xsi:type="dcterms:W3CDTF">2025-09-03T15:54:01Z</dcterms:modified>
</cp:coreProperties>
</file>