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samayoag\Desktop\Irma\2026\INFORMACION PUBLICA\INF OFICIO UIP 021\"/>
    </mc:Choice>
  </mc:AlternateContent>
  <bookViews>
    <workbookView xWindow="-120" yWindow="0" windowWidth="2280" windowHeight="0"/>
  </bookViews>
  <sheets>
    <sheet name="EJECUCION" sheetId="1" r:id="rId1"/>
  </sheets>
  <definedNames>
    <definedName name="_xlnm.Print_Area" localSheetId="0">EJECUCION!$A$1:$AB$47</definedName>
    <definedName name="_xlnm.Print_Titles" localSheetId="0">EJECUCION!$17:$17</definedName>
  </definedNames>
  <calcPr calcId="162913"/>
</workbook>
</file>

<file path=xl/calcChain.xml><?xml version="1.0" encoding="utf-8"?>
<calcChain xmlns="http://schemas.openxmlformats.org/spreadsheetml/2006/main">
  <c r="Q40" i="1" l="1"/>
  <c r="S26" i="1" l="1"/>
  <c r="S27" i="1"/>
  <c r="S24" i="1" l="1"/>
  <c r="S22" i="1" l="1"/>
  <c r="S42" i="1" l="1"/>
  <c r="S34" i="1"/>
  <c r="S46" i="1"/>
  <c r="X34" i="1" l="1"/>
  <c r="Y34" i="1" s="1"/>
  <c r="S20" i="1" l="1"/>
  <c r="S21" i="1"/>
  <c r="X42" i="1" l="1"/>
  <c r="Y42" i="1" s="1"/>
  <c r="N33" i="1" l="1"/>
  <c r="N37" i="1"/>
  <c r="N36" i="1"/>
  <c r="M18" i="1" l="1"/>
  <c r="X45" i="1" l="1"/>
  <c r="S45" i="1"/>
  <c r="N35" i="1" l="1"/>
  <c r="X35" i="1"/>
  <c r="S36" i="1"/>
  <c r="X36" i="1"/>
  <c r="S37" i="1"/>
  <c r="X37" i="1"/>
  <c r="N18" i="1"/>
  <c r="Y37" i="1" l="1"/>
  <c r="Y36" i="1"/>
  <c r="Y35" i="1"/>
  <c r="N26" i="1"/>
  <c r="Y26" i="1" s="1"/>
  <c r="X26" i="1"/>
  <c r="K32" i="1" l="1"/>
  <c r="I46" i="1"/>
  <c r="I45" i="1"/>
  <c r="H40" i="1"/>
  <c r="I42" i="1"/>
  <c r="I41" i="1"/>
  <c r="I40" i="1" l="1"/>
  <c r="Z42" i="1"/>
  <c r="I44" i="1"/>
  <c r="I37" i="1"/>
  <c r="I36" i="1"/>
  <c r="I35" i="1"/>
  <c r="I34" i="1"/>
  <c r="I33" i="1"/>
  <c r="I32" i="1"/>
  <c r="I28" i="1"/>
  <c r="I26" i="1"/>
  <c r="Z26" i="1" s="1"/>
  <c r="I25" i="1"/>
  <c r="I24" i="1"/>
  <c r="I23" i="1"/>
  <c r="I22" i="1"/>
  <c r="Z35" i="1" l="1"/>
  <c r="Z36" i="1"/>
  <c r="Z34" i="1"/>
  <c r="Z37" i="1"/>
  <c r="K45" i="1"/>
  <c r="N45" i="1" s="1"/>
  <c r="Y45" i="1" l="1"/>
  <c r="N23" i="1"/>
  <c r="N22" i="1"/>
  <c r="Z45" i="1" l="1"/>
  <c r="X28" i="1" l="1"/>
  <c r="X27" i="1" l="1"/>
  <c r="X33" i="1" l="1"/>
  <c r="X40" i="1" l="1"/>
  <c r="X41" i="1"/>
  <c r="X22" i="1" l="1"/>
  <c r="Y22" i="1" l="1"/>
  <c r="Z22" i="1" l="1"/>
  <c r="S19" i="1"/>
  <c r="X44" i="1" l="1"/>
  <c r="S44" i="1"/>
  <c r="X23" i="1" l="1"/>
  <c r="S23" i="1"/>
  <c r="Y23" i="1" s="1"/>
  <c r="Z23" i="1" s="1"/>
  <c r="X32" i="1" l="1"/>
  <c r="S32" i="1"/>
  <c r="N32" i="1"/>
  <c r="S33" i="1"/>
  <c r="X46" i="1"/>
  <c r="N44" i="1"/>
  <c r="S41" i="1"/>
  <c r="N41" i="1"/>
  <c r="S40" i="1"/>
  <c r="N40" i="1"/>
  <c r="Y46" i="1" l="1"/>
  <c r="Z46" i="1" s="1"/>
  <c r="Y44" i="1"/>
  <c r="Y40" i="1"/>
  <c r="Y41" i="1"/>
  <c r="Y33" i="1"/>
  <c r="Y32" i="1"/>
  <c r="Z41" i="1" l="1"/>
  <c r="X24" i="1"/>
  <c r="N24" i="1"/>
  <c r="Y24" i="1" s="1"/>
  <c r="Z24" i="1" l="1"/>
  <c r="Z44" i="1"/>
  <c r="X25" i="1" l="1"/>
  <c r="X21" i="1"/>
  <c r="X20" i="1"/>
  <c r="X19" i="1"/>
  <c r="X18" i="1"/>
  <c r="Z33" i="1" l="1"/>
  <c r="N19" i="1" l="1"/>
  <c r="N27" i="1"/>
  <c r="Y19" i="1" l="1"/>
  <c r="Y27" i="1"/>
  <c r="Z27" i="1" s="1"/>
  <c r="Z40" i="1"/>
  <c r="Z32" i="1"/>
  <c r="N21" i="1" l="1"/>
  <c r="Y21" i="1" s="1"/>
  <c r="N20" i="1"/>
  <c r="Y20" i="1" s="1"/>
  <c r="S25" i="1" l="1"/>
  <c r="N25" i="1"/>
  <c r="Z19" i="1" l="1"/>
  <c r="Y25" i="1"/>
  <c r="Z25" i="1" s="1"/>
  <c r="S18" i="1"/>
  <c r="Y18" i="1" l="1"/>
  <c r="Z18" i="1" l="1"/>
</calcChain>
</file>

<file path=xl/sharedStrings.xml><?xml version="1.0" encoding="utf-8"?>
<sst xmlns="http://schemas.openxmlformats.org/spreadsheetml/2006/main" count="192" uniqueCount="98">
  <si>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</si>
  <si>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</si>
  <si>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</si>
  <si>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</si>
  <si>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</si>
  <si>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</si>
  <si>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</si>
  <si>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</si>
  <si>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</si>
  <si>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</si>
  <si>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</si>
  <si>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</si>
  <si>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</si>
  <si>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</si>
  <si>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</si>
  <si>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</si>
  <si>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</si>
  <si>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>Documento</t>
  </si>
  <si>
    <t xml:space="preserve">Persona </t>
  </si>
  <si>
    <t>Persona</t>
  </si>
  <si>
    <t xml:space="preserve">Documento </t>
  </si>
  <si>
    <t xml:space="preserve">Entidad </t>
  </si>
  <si>
    <t xml:space="preserve">PROGRAMA 14: DESARROLLO DE LA MICRO, PEQUEÑA Y MEDIANA EMPRESA </t>
  </si>
  <si>
    <t xml:space="preserve">Precalificación y calificación de nuevas entidades  de servicios financieros en el cumplimiento al Reglamento de Operaciones Financieras 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</si>
  <si>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</si>
  <si>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</si>
  <si>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</si>
  <si>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</si>
  <si>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</si>
  <si>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</si>
  <si>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</si>
  <si>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</si>
  <si>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</si>
  <si>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</si>
  <si>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</si>
  <si>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RESULTADO ESTRATÉGICO </t>
  </si>
  <si>
    <t>Fortalecer el ecosistema de las MIPYMEs y cooperativas para atracción de empleo y desarrollo económico de los guatemaltecos.</t>
  </si>
  <si>
    <t xml:space="preserve">DIRECCIÓN DE SERVICIOS FINANCIEROS EMPRESARIALES </t>
  </si>
  <si>
    <t xml:space="preserve"> Facilitación de recursos y servicios financieros en forma ágil y oportuna dentro de un marco de fomento adecuado con el fin de generar fuentes de trabajo, contribuir a disminuir los índices de pobreza y como un medio para el desarrollo del país. ( Programa Nacional SNIP 3496)</t>
  </si>
  <si>
    <t xml:space="preserve">DIRECCIÓN DE SERVICIOS  DE DESARROLLO EMPRESARIAL </t>
  </si>
  <si>
    <t>No.</t>
  </si>
  <si>
    <t>VISIÓN</t>
  </si>
  <si>
    <t>MISIÓN</t>
  </si>
  <si>
    <t>OBJETIVO ESTRATÉGICO</t>
  </si>
  <si>
    <t xml:space="preserve">INDICADOR </t>
  </si>
  <si>
    <t>Actividad: 
VINCULACIÓN INSTITUCIONAL</t>
  </si>
  <si>
    <t xml:space="preserve">Actividad: 
VINCULACIÓN INSTITUCIONAL
</t>
  </si>
  <si>
    <t xml:space="preserve">META VIGENTE  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</si>
  <si>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</si>
  <si>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</si>
  <si>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</si>
  <si>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Empresario de Micro, pequeña y mediana empresa beneficiados con servicios  financieros </t>
  </si>
  <si>
    <t>Aumentar la competitividad, fortalecer, la participación e inserción en el  mercado y facilitar  el acceso hacia nuevos mercados para la microempresa, pequeña y mediana empresa, así como estimular el desarrollo gerencial, empresarial, técnico tecnológico, de organización y comercialización de las empresas del sector.</t>
  </si>
  <si>
    <t>Servicios Financieros a la Micro, Pequeña y Mediana Empresa</t>
  </si>
  <si>
    <t xml:space="preserve">Servicios de Asistencia Técnica en Desarrollo Empresarial a la Micro, Pequeña y Mediana Empresa </t>
  </si>
  <si>
    <t xml:space="preserve">Servicios de apoyo Técnico a Mujeres Microempresarias para el Empoderamiento Económico
 Eje: Seguridad alimentaria,, salud integral y educación para todas y todos.  R: Para el 2019, la brecha entres los grupos de población urbano/rural disminuyó a la mitad en el índice de desarrollo humano.  Línea base  0.174 (2011. Naciones Unidas) Meta 0.087  (2019)
</t>
  </si>
  <si>
    <t xml:space="preserve">Servicios de Apoyo en la Producción y Comercialización Artesanal
Eje: Seguridad alimentaria,, salud integral y educación para todas y todos.  R: Para el 2019, la brecha entre los grupos de población indígena/no indígena se redujo  a la mitad en el índice de desarrollo humano.. -Línea base  0.146 (2011. Naciones Unidas) Meta 0.073  (2019)
</t>
  </si>
  <si>
    <t xml:space="preserve">Número de  créditos  y servicios de desarrollo empresarial  al sector de la micro, pequeña y mediana empresa, mujeres empresarias y artesanos.  </t>
  </si>
  <si>
    <t xml:space="preserve">SEGUIMIENTO MENSUAL Y CUATRIMESTRAL DE EJECUCIÓN DE METAS FÍSICAS </t>
  </si>
  <si>
    <t xml:space="preserve">  </t>
  </si>
  <si>
    <t>Cooperativas, fundaciones, asociaciones y bancos con proyectos de asistencia financiera para beneficiar a micros, pequeños y medianos empresarios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</si>
  <si>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</si>
  <si>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</si>
  <si>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</si>
  <si>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% DE EJECUCIÓN
</t>
  </si>
  <si>
    <t>Revisión,  autorización y seguimiento de desembolsos de préstamos otorgados a entidades de servicios financieros al sector de la MIPYME.</t>
  </si>
  <si>
    <t>Supervisión  y seguimiento de la utilización de los fondos del financiamiento otorgados a entidades de servicios financieros ejecución de los préstamos orientados a la asistencia financiera.</t>
  </si>
  <si>
    <t>Fortalecimientos a entidades de servicios financieros para el cumplimiento de los requisitos establecidos en el el reglamento de operaciones financieras.</t>
  </si>
  <si>
    <t xml:space="preserve">Entes de microfinanzas  sin fines de lucro beneficiados  certeza jurídica para otorgamiento de microcréditos </t>
  </si>
  <si>
    <t xml:space="preserve">Registro por créditos y retornos de capital a micro, pequeños y medianos empresarios beneficiados con servicios financieros </t>
  </si>
  <si>
    <t xml:space="preserve">Empresario de Micro, pequeña y mediana empresa beneficiados con créditos para  desarrollo empresarial y proyectos
</t>
  </si>
  <si>
    <t xml:space="preserve">Empresarios de Micro, pequeña y mediana empresa beneficiados con capacitaciones en servicios de desarrollo empresarial </t>
  </si>
  <si>
    <t xml:space="preserve">Personas beneficiadas con capacitaciones en servicios de desarrollo empresarial a nivel nacional </t>
  </si>
  <si>
    <t xml:space="preserve">Micros, pequeñas y medianas empresas beneficiadas con asistencia técnica en servicios de desarrollo empresarial a nivel nacional </t>
  </si>
  <si>
    <t>Micros, pequeñas y medianas empresas beneficiadas con asesoría en servicios de desarrollo empresarial a nivel nacional</t>
  </si>
  <si>
    <t xml:space="preserve">Micros, pequeñas y medianas empresas beneficiadas con vinculaciones comerciales para el desarrollo económico nacional </t>
  </si>
  <si>
    <t>Organizaciones públicas y privadas de la red nacional de emprendimiento beneficiadas con asistencia técnica en cultura emprendedora</t>
  </si>
  <si>
    <r>
      <t xml:space="preserve">% DE EJECUCIÓN
</t>
    </r>
    <r>
      <rPr>
        <sz val="8"/>
        <rFont val="Times New Roman"/>
        <family val="1"/>
      </rPr>
      <t xml:space="preserve"> </t>
    </r>
  </si>
  <si>
    <t xml:space="preserve">Mujeres empresarias capacitadas y con asistencia técnica en servicios de desarrollo  empresarial  </t>
  </si>
  <si>
    <t xml:space="preserve">Mujeres empresarias capacitadas en servicios de desarrollo  empresarial </t>
  </si>
  <si>
    <t xml:space="preserve">Mujeres empresarias con asistencia técnica en servicios de desarrollo  empresarial  </t>
  </si>
  <si>
    <t xml:space="preserve">Artesanos beneficiados con capacitación y asistencia técnica para mejorar la calidad, diseño en producción y comercialización artesanal </t>
  </si>
  <si>
    <t xml:space="preserve">Organizaciones de artesanos incorporados al sector formal 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</si>
  <si>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</si>
  <si>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</si>
  <si>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 xml:space="preserve">ODS 8: Prioridad 4 Metas Estratégicas de Desarrollo 
</t>
  </si>
  <si>
    <t>Se ha reducido la precariedad laboral mediante la generación  de empleos decentes y de calidad: a)subempleo a partir del ultimo dato disponible: 16.9 % b) informalidad : 69.2 %. c) desempleo: 3.2 % d. eliminación el % de trabajadores que viven en pobreza extrema.
Para el 2029, se ha incrementado en 3.7 puntos porcentuales la formalidad del empleo   ( de 32.3% en 2021 a 36.0% en 2029).</t>
  </si>
  <si>
    <t>Promover el crecimiento económico sostenido, inclusivo y sostenible, el empleo pleno y productivo y el trabajo decente para todos. Empleo e inversión : MED 7 :Se ha reducido la precariedad laboral mediante la generación de empleos decentes y de calidad. MED 8 : Para el 2030, elaborar y poner en práctica políticas encaminadas a promover un turismo sostenible que cree puestos de trabajo y promueva la cultura  y los productos locales.</t>
  </si>
  <si>
    <t>Para el 2025,  se ha incrementado en 193,443  los empresarios de MIPYMES,  emprendedores,  mujeres microempresarias y artesanos, beneficiados con acceso a créditos y servicios de desarrollo empresarial .(Línea base 28,484 en 2019 a 193,443, en el 2025).</t>
  </si>
  <si>
    <t xml:space="preserve">Mujeres </t>
  </si>
  <si>
    <t>Hombres</t>
  </si>
  <si>
    <t>2</t>
  </si>
  <si>
    <t>0</t>
  </si>
  <si>
    <t>153</t>
  </si>
  <si>
    <t>263</t>
  </si>
  <si>
    <t>80</t>
  </si>
  <si>
    <t>Se realizará una ampliación de metas, ya qu se ha cumplido el 100% de la meta prevista, pero la ejecución ha continuado por la demanda de los servicios que se estan prestando.</t>
  </si>
  <si>
    <t>Los 542 préstamos otorgados al 31 de julio de 2025, se han colocado a través de la Entidades ejecutoras del Fideicomiso apoyadas con recursos del "Fondo de Desarrollo de la Microempresa, Pequeña y Mediana Empresa" administrado por el Banco de los Trabajadores, por un monto de Q63,578,590.98.
De los 542 préstamos otorgados al 31 de julio de 2025, 504 corresponden a préstamos a Microempresas por un monto de Q48,140,471.80 contribuyendo a la meta de la Política General de Gobierno 2024-2028, Meta "Para el año 2025  se ha disminuido la pobreza y pobreza extrema  con énfasis en los departamentos priorizados en 27.8 puntos porcentuales (Departamentos priorizados: Alta Verapaz, Sololá, Totonicapán, Huehuetenango, Quiché, Chiquimula).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</si>
</sst>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sz val="8"/>
      <name val="Times New Roman"/>
      <family val="1"/>
    </font>
    <font>
      <b/>
      <sz val="9"/>
      <color indexed="8"/>
      <name val="Times New Roman"/>
      <family val="1"/>
    </font>
    <font>
      <sz val="11"/>
      <color indexed="8"/>
      <name val="Calibri"/>
      <family val="2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i/>
      <sz val="7.5"/>
      <name val="Times New Roman"/>
      <family val="1"/>
    </font>
    <font>
      <sz val="9"/>
      <color rgb="FF000000"/>
      <name val="Times New Roman"/>
      <family val="1"/>
    </font>
    <font>
      <sz val="14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9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0" fontId="26" fillId="0" borderId="0"/>
    <xf numFmtId="43" fontId="1" fillId="0" borderId="0" applyFont="0" applyFill="0" applyBorder="0" applyAlignment="0" applyProtection="0"/>
    <xf numFmtId="0" fontId="1" fillId="0" borderId="1"/>
    <xf numFmtId="9" fontId="4" fillId="0" borderId="0" applyFont="0" applyFill="0" applyBorder="0" applyAlignment="0" applyProtection="0"/>
  </cellStyleXfs>
  <cellXfs count="217">
    <xf numFmtId="0" fontId="0" fillId="0" borderId="0" xfId="0"/>
    <xf numFmtId="0" fontId="4" fillId="0" borderId="0" xfId="1"/>
    <xf numFmtId="0" fontId="4" fillId="2" borderId="0" xfId="1" applyFill="1" applyBorder="1"/>
    <xf numFmtId="0" fontId="4" fillId="2" borderId="1" xfId="1" applyFill="1" applyBorder="1"/>
    <xf numFmtId="0" fontId="4" fillId="0" borderId="1" xfId="1" applyBorder="1"/>
    <xf numFmtId="0" fontId="7" fillId="2" borderId="1" xfId="2" applyFont="1" applyFill="1" applyBorder="1" applyAlignment="1">
      <alignment horizontal="center" vertical="center"/>
    </xf>
    <xf numFmtId="4" fontId="9" fillId="2" borderId="1" xfId="1" applyNumberFormat="1" applyFont="1" applyFill="1" applyBorder="1" applyAlignment="1">
      <alignment horizontal="center" vertical="top" wrapText="1"/>
    </xf>
    <xf numFmtId="0" fontId="4" fillId="2" borderId="0" xfId="1" applyFill="1"/>
    <xf numFmtId="0" fontId="10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top"/>
    </xf>
    <xf numFmtId="0" fontId="11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 wrapText="1"/>
    </xf>
    <xf numFmtId="4" fontId="11" fillId="2" borderId="1" xfId="1" applyNumberFormat="1" applyFont="1" applyFill="1" applyBorder="1" applyAlignment="1">
      <alignment vertical="top" wrapText="1"/>
    </xf>
    <xf numFmtId="0" fontId="3" fillId="2" borderId="1" xfId="4" applyFont="1" applyFill="1" applyBorder="1" applyAlignment="1">
      <alignment horizontal="justify" vertical="top" wrapText="1"/>
    </xf>
    <xf numFmtId="3" fontId="3" fillId="2" borderId="1" xfId="4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3" fontId="4" fillId="0" borderId="1" xfId="1" applyNumberFormat="1" applyBorder="1"/>
    <xf numFmtId="0" fontId="5" fillId="2" borderId="1" xfId="0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4" fillId="6" borderId="1" xfId="1" applyFill="1" applyBorder="1"/>
    <xf numFmtId="9" fontId="9" fillId="2" borderId="1" xfId="1" applyNumberFormat="1" applyFont="1" applyFill="1" applyBorder="1" applyAlignment="1">
      <alignment horizontal="center" vertical="top" wrapText="1"/>
    </xf>
    <xf numFmtId="0" fontId="18" fillId="7" borderId="1" xfId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4" fontId="3" fillId="2" borderId="2" xfId="1" applyNumberFormat="1" applyFont="1" applyFill="1" applyBorder="1" applyAlignment="1">
      <alignment vertical="top" wrapText="1"/>
    </xf>
    <xf numFmtId="4" fontId="3" fillId="2" borderId="1" xfId="1" applyNumberFormat="1" applyFont="1" applyFill="1" applyBorder="1" applyAlignment="1">
      <alignment horizontal="center" vertical="top" wrapText="1"/>
    </xf>
    <xf numFmtId="0" fontId="4" fillId="5" borderId="0" xfId="1" applyFill="1" applyBorder="1"/>
    <xf numFmtId="0" fontId="3" fillId="2" borderId="1" xfId="1" applyFont="1" applyFill="1" applyBorder="1" applyAlignment="1">
      <alignment horizontal="center" vertical="top" wrapText="1"/>
    </xf>
    <xf numFmtId="3" fontId="4" fillId="0" borderId="0" xfId="1" applyNumberFormat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9" fontId="3" fillId="2" borderId="1" xfId="1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justify" vertical="top" wrapText="1"/>
    </xf>
    <xf numFmtId="3" fontId="11" fillId="2" borderId="1" xfId="1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9" fontId="11" fillId="2" borderId="1" xfId="1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vertical="center" wrapText="1"/>
    </xf>
    <xf numFmtId="0" fontId="22" fillId="9" borderId="1" xfId="1" applyFont="1" applyFill="1" applyBorder="1" applyAlignment="1">
      <alignment horizontal="center" vertical="center" wrapText="1"/>
    </xf>
    <xf numFmtId="0" fontId="21" fillId="9" borderId="1" xfId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5" fillId="2" borderId="1" xfId="1" applyNumberFormat="1" applyFont="1" applyFill="1" applyBorder="1" applyAlignment="1">
      <alignment horizontal="center" vertical="top" wrapText="1"/>
    </xf>
    <xf numFmtId="3" fontId="10" fillId="2" borderId="4" xfId="0" applyNumberFormat="1" applyFont="1" applyFill="1" applyBorder="1" applyAlignment="1">
      <alignment horizontal="center" vertical="top" wrapText="1"/>
    </xf>
    <xf numFmtId="3" fontId="5" fillId="2" borderId="1" xfId="4" applyNumberFormat="1" applyFont="1" applyFill="1" applyBorder="1" applyAlignment="1">
      <alignment horizontal="center" vertical="top" wrapText="1"/>
    </xf>
    <xf numFmtId="0" fontId="20" fillId="3" borderId="1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8" fillId="10" borderId="1" xfId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top"/>
    </xf>
    <xf numFmtId="0" fontId="5" fillId="2" borderId="1" xfId="1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9" fontId="5" fillId="2" borderId="1" xfId="1" applyNumberFormat="1" applyFont="1" applyFill="1" applyBorder="1" applyAlignment="1">
      <alignment horizontal="center" vertical="top" wrapText="1"/>
    </xf>
    <xf numFmtId="49" fontId="12" fillId="2" borderId="7" xfId="0" applyNumberFormat="1" applyFont="1" applyFill="1" applyBorder="1" applyAlignment="1">
      <alignment horizontal="center" vertical="top" wrapText="1"/>
    </xf>
    <xf numFmtId="49" fontId="10" fillId="2" borderId="7" xfId="0" applyNumberFormat="1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0" fontId="18" fillId="7" borderId="7" xfId="1" applyFont="1" applyFill="1" applyBorder="1" applyAlignment="1">
      <alignment horizontal="center" vertical="top" wrapText="1"/>
    </xf>
    <xf numFmtId="3" fontId="4" fillId="2" borderId="0" xfId="1" applyNumberFormat="1" applyFill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43" fontId="4" fillId="0" borderId="0" xfId="10" applyFont="1"/>
    <xf numFmtId="0" fontId="23" fillId="2" borderId="1" xfId="9" applyFont="1" applyFill="1" applyBorder="1"/>
    <xf numFmtId="0" fontId="12" fillId="2" borderId="5" xfId="0" applyFont="1" applyFill="1" applyBorder="1" applyAlignment="1">
      <alignment horizontal="justify" vertical="top" wrapText="1"/>
    </xf>
    <xf numFmtId="0" fontId="31" fillId="0" borderId="0" xfId="1" applyFont="1"/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2" fontId="12" fillId="2" borderId="1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/>
    </xf>
    <xf numFmtId="2" fontId="5" fillId="2" borderId="7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2" fillId="0" borderId="0" xfId="1" applyFont="1"/>
    <xf numFmtId="4" fontId="11" fillId="2" borderId="7" xfId="1" applyNumberFormat="1" applyFont="1" applyFill="1" applyBorder="1" applyAlignment="1">
      <alignment vertical="center" wrapText="1"/>
    </xf>
    <xf numFmtId="4" fontId="11" fillId="2" borderId="8" xfId="1" applyNumberFormat="1" applyFont="1" applyFill="1" applyBorder="1" applyAlignment="1">
      <alignment vertical="center" wrapText="1"/>
    </xf>
    <xf numFmtId="4" fontId="11" fillId="2" borderId="2" xfId="1" applyNumberFormat="1" applyFont="1" applyFill="1" applyBorder="1" applyAlignment="1">
      <alignment vertical="center" wrapText="1"/>
    </xf>
    <xf numFmtId="1" fontId="3" fillId="2" borderId="7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9" fillId="11" borderId="1" xfId="1" applyNumberFormat="1" applyFont="1" applyFill="1" applyBorder="1" applyAlignment="1">
      <alignment horizontal="center" vertical="top" wrapText="1"/>
    </xf>
    <xf numFmtId="3" fontId="5" fillId="11" borderId="1" xfId="1" applyNumberFormat="1" applyFont="1" applyFill="1" applyBorder="1" applyAlignment="1">
      <alignment horizontal="center" vertical="top" wrapText="1"/>
    </xf>
    <xf numFmtId="3" fontId="3" fillId="11" borderId="1" xfId="1" applyNumberFormat="1" applyFont="1" applyFill="1" applyBorder="1" applyAlignment="1">
      <alignment horizontal="center" vertical="top" wrapText="1"/>
    </xf>
    <xf numFmtId="3" fontId="10" fillId="11" borderId="1" xfId="0" applyNumberFormat="1" applyFont="1" applyFill="1" applyBorder="1" applyAlignment="1">
      <alignment horizontal="center" vertical="top" wrapText="1"/>
    </xf>
    <xf numFmtId="3" fontId="11" fillId="11" borderId="1" xfId="1" applyNumberFormat="1" applyFont="1" applyFill="1" applyBorder="1" applyAlignment="1">
      <alignment horizontal="center" vertical="top" wrapText="1"/>
    </xf>
    <xf numFmtId="3" fontId="12" fillId="11" borderId="1" xfId="0" applyNumberFormat="1" applyFont="1" applyFill="1" applyBorder="1" applyAlignment="1">
      <alignment horizontal="center" vertical="top" wrapText="1"/>
    </xf>
    <xf numFmtId="0" fontId="12" fillId="11" borderId="1" xfId="0" applyFont="1" applyFill="1" applyBorder="1" applyAlignment="1">
      <alignment horizontal="center" vertical="top" wrapText="1"/>
    </xf>
    <xf numFmtId="0" fontId="4" fillId="11" borderId="0" xfId="1" applyFill="1"/>
    <xf numFmtId="1" fontId="12" fillId="2" borderId="1" xfId="0" applyNumberFormat="1" applyFont="1" applyFill="1" applyBorder="1" applyAlignment="1">
      <alignment horizontal="center" vertical="top" wrapText="1"/>
    </xf>
    <xf numFmtId="1" fontId="3" fillId="2" borderId="1" xfId="4" applyNumberFormat="1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49" fontId="10" fillId="0" borderId="7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4" fontId="11" fillId="2" borderId="7" xfId="1" applyNumberFormat="1" applyFont="1" applyFill="1" applyBorder="1" applyAlignment="1">
      <alignment vertical="top" wrapText="1"/>
    </xf>
    <xf numFmtId="4" fontId="11" fillId="2" borderId="2" xfId="1" applyNumberFormat="1" applyFont="1" applyFill="1" applyBorder="1" applyAlignment="1">
      <alignment vertical="top" wrapText="1"/>
    </xf>
    <xf numFmtId="3" fontId="10" fillId="0" borderId="1" xfId="0" applyNumberFormat="1" applyFont="1" applyFill="1" applyBorder="1" applyAlignment="1">
      <alignment horizontal="center" vertical="top" wrapText="1"/>
    </xf>
    <xf numFmtId="1" fontId="3" fillId="0" borderId="1" xfId="4" applyNumberFormat="1" applyFont="1" applyFill="1" applyBorder="1" applyAlignment="1">
      <alignment horizontal="center" vertical="top" wrapText="1"/>
    </xf>
    <xf numFmtId="0" fontId="4" fillId="0" borderId="0" xfId="1" applyFill="1"/>
    <xf numFmtId="3" fontId="3" fillId="0" borderId="1" xfId="4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2" fillId="0" borderId="7" xfId="0" applyNumberFormat="1" applyFont="1" applyFill="1" applyBorder="1" applyAlignment="1">
      <alignment horizontal="center" vertical="top" wrapText="1"/>
    </xf>
    <xf numFmtId="4" fontId="9" fillId="2" borderId="1" xfId="1" applyNumberFormat="1" applyFont="1" applyFill="1" applyBorder="1" applyAlignment="1">
      <alignment vertical="top" wrapText="1"/>
    </xf>
    <xf numFmtId="3" fontId="12" fillId="0" borderId="1" xfId="0" applyNumberFormat="1" applyFont="1" applyFill="1" applyBorder="1" applyAlignment="1">
      <alignment horizontal="center" vertical="top" wrapText="1"/>
    </xf>
    <xf numFmtId="49" fontId="3" fillId="2" borderId="1" xfId="1" applyNumberFormat="1" applyFont="1" applyFill="1" applyBorder="1" applyAlignment="1">
      <alignment horizontal="center" vertical="top" wrapText="1"/>
    </xf>
    <xf numFmtId="3" fontId="12" fillId="2" borderId="1" xfId="0" applyNumberFormat="1" applyFont="1" applyFill="1" applyBorder="1" applyAlignment="1">
      <alignment horizontal="center" vertical="top" wrapText="1"/>
    </xf>
    <xf numFmtId="1" fontId="12" fillId="2" borderId="7" xfId="0" applyNumberFormat="1" applyFont="1" applyFill="1" applyBorder="1" applyAlignment="1">
      <alignment horizontal="center" vertical="top" wrapText="1"/>
    </xf>
    <xf numFmtId="0" fontId="20" fillId="3" borderId="5" xfId="1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vertical="center" wrapText="1"/>
    </xf>
    <xf numFmtId="0" fontId="20" fillId="11" borderId="1" xfId="1" applyFont="1" applyFill="1" applyBorder="1" applyAlignment="1">
      <alignment horizontal="center" vertical="center" wrapText="1"/>
    </xf>
    <xf numFmtId="1" fontId="7" fillId="4" borderId="1" xfId="2" applyNumberFormat="1" applyFont="1" applyFill="1" applyBorder="1" applyAlignment="1">
      <alignment horizontal="center" vertical="center"/>
    </xf>
    <xf numFmtId="1" fontId="9" fillId="2" borderId="1" xfId="1" applyNumberFormat="1" applyFont="1" applyFill="1" applyBorder="1" applyAlignment="1">
      <alignment horizontal="center" vertical="top" wrapText="1"/>
    </xf>
    <xf numFmtId="1" fontId="9" fillId="4" borderId="1" xfId="1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/>
    </xf>
    <xf numFmtId="1" fontId="5" fillId="4" borderId="1" xfId="0" applyNumberFormat="1" applyFont="1" applyFill="1" applyBorder="1" applyAlignment="1">
      <alignment horizontal="center" vertical="top"/>
    </xf>
    <xf numFmtId="1" fontId="10" fillId="2" borderId="7" xfId="0" applyNumberFormat="1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top"/>
    </xf>
    <xf numFmtId="1" fontId="12" fillId="4" borderId="7" xfId="0" applyNumberFormat="1" applyFont="1" applyFill="1" applyBorder="1" applyAlignment="1">
      <alignment horizontal="center" vertical="top" wrapText="1"/>
    </xf>
    <xf numFmtId="1" fontId="10" fillId="4" borderId="7" xfId="0" applyNumberFormat="1" applyFont="1" applyFill="1" applyBorder="1" applyAlignment="1">
      <alignment horizontal="center" vertical="top" wrapText="1"/>
    </xf>
    <xf numFmtId="1" fontId="10" fillId="2" borderId="1" xfId="0" applyNumberFormat="1" applyFont="1" applyFill="1" applyBorder="1" applyAlignment="1">
      <alignment horizontal="center" vertical="top" wrapText="1"/>
    </xf>
    <xf numFmtId="1" fontId="3" fillId="4" borderId="1" xfId="4" applyNumberFormat="1" applyFont="1" applyFill="1" applyBorder="1" applyAlignment="1">
      <alignment horizontal="center" vertical="top" wrapText="1"/>
    </xf>
    <xf numFmtId="1" fontId="4" fillId="0" borderId="0" xfId="1" applyNumberFormat="1"/>
    <xf numFmtId="1" fontId="4" fillId="2" borderId="0" xfId="1" applyNumberFormat="1" applyFill="1"/>
    <xf numFmtId="2" fontId="11" fillId="2" borderId="1" xfId="1" applyNumberFormat="1" applyFont="1" applyFill="1" applyBorder="1" applyAlignment="1">
      <alignment horizontal="center" vertical="top" wrapText="1"/>
    </xf>
    <xf numFmtId="3" fontId="12" fillId="2" borderId="1" xfId="0" applyNumberFormat="1" applyFont="1" applyFill="1" applyBorder="1" applyAlignment="1">
      <alignment vertical="top" wrapText="1"/>
    </xf>
    <xf numFmtId="1" fontId="10" fillId="4" borderId="1" xfId="0" applyNumberFormat="1" applyFont="1" applyFill="1" applyBorder="1" applyAlignment="1">
      <alignment horizontal="center" vertical="top" wrapText="1"/>
    </xf>
    <xf numFmtId="49" fontId="10" fillId="4" borderId="1" xfId="0" applyNumberFormat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16" fillId="6" borderId="4" xfId="0" applyFont="1" applyFill="1" applyBorder="1" applyAlignment="1">
      <alignment horizontal="justify" vertical="justify" wrapText="1"/>
    </xf>
    <xf numFmtId="0" fontId="16" fillId="6" borderId="6" xfId="0" applyFont="1" applyFill="1" applyBorder="1" applyAlignment="1">
      <alignment horizontal="justify" vertical="justify" wrapText="1"/>
    </xf>
    <xf numFmtId="0" fontId="16" fillId="6" borderId="5" xfId="0" applyFont="1" applyFill="1" applyBorder="1" applyAlignment="1">
      <alignment horizontal="justify" vertical="justify" wrapText="1"/>
    </xf>
    <xf numFmtId="0" fontId="28" fillId="9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justify" vertical="top" wrapText="1"/>
    </xf>
    <xf numFmtId="0" fontId="15" fillId="2" borderId="1" xfId="0" applyFont="1" applyFill="1" applyBorder="1" applyAlignment="1">
      <alignment horizontal="justify" vertical="justify" wrapText="1"/>
    </xf>
    <xf numFmtId="0" fontId="17" fillId="2" borderId="4" xfId="1" applyFont="1" applyFill="1" applyBorder="1" applyAlignment="1">
      <alignment horizontal="left" vertical="top" wrapText="1"/>
    </xf>
    <xf numFmtId="0" fontId="17" fillId="2" borderId="6" xfId="1" applyFont="1" applyFill="1" applyBorder="1" applyAlignment="1">
      <alignment horizontal="left" vertical="top" wrapText="1"/>
    </xf>
    <xf numFmtId="0" fontId="17" fillId="2" borderId="5" xfId="1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justify" vertical="justify" wrapText="1"/>
    </xf>
    <xf numFmtId="0" fontId="15" fillId="2" borderId="6" xfId="0" applyFont="1" applyFill="1" applyBorder="1" applyAlignment="1">
      <alignment horizontal="justify" vertical="justify" wrapText="1"/>
    </xf>
    <xf numFmtId="0" fontId="15" fillId="2" borderId="5" xfId="0" applyFont="1" applyFill="1" applyBorder="1" applyAlignment="1">
      <alignment horizontal="justify" vertical="justify" wrapText="1"/>
    </xf>
    <xf numFmtId="0" fontId="15" fillId="6" borderId="1" xfId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9" fillId="10" borderId="4" xfId="1" applyFont="1" applyFill="1" applyBorder="1" applyAlignment="1">
      <alignment horizontal="left" vertical="center" wrapText="1"/>
    </xf>
    <xf numFmtId="0" fontId="19" fillId="10" borderId="6" xfId="1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top" wrapText="1"/>
    </xf>
    <xf numFmtId="0" fontId="15" fillId="6" borderId="6" xfId="0" applyFont="1" applyFill="1" applyBorder="1" applyAlignment="1">
      <alignment horizontal="left" vertical="top" wrapText="1"/>
    </xf>
    <xf numFmtId="0" fontId="15" fillId="6" borderId="5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justify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20" fillId="3" borderId="4" xfId="1" applyFont="1" applyFill="1" applyBorder="1" applyAlignment="1">
      <alignment horizontal="center" vertical="center" wrapText="1"/>
    </xf>
    <xf numFmtId="0" fontId="20" fillId="3" borderId="6" xfId="1" applyFont="1" applyFill="1" applyBorder="1" applyAlignment="1">
      <alignment horizontal="center" vertical="center" wrapText="1"/>
    </xf>
    <xf numFmtId="0" fontId="20" fillId="3" borderId="5" xfId="1" applyFont="1" applyFill="1" applyBorder="1" applyAlignment="1">
      <alignment horizontal="center" vertical="center" wrapText="1"/>
    </xf>
    <xf numFmtId="0" fontId="19" fillId="8" borderId="4" xfId="1" applyFont="1" applyFill="1" applyBorder="1" applyAlignment="1">
      <alignment horizontal="right" vertical="center" wrapText="1"/>
    </xf>
    <xf numFmtId="0" fontId="19" fillId="8" borderId="6" xfId="1" applyFont="1" applyFill="1" applyBorder="1" applyAlignment="1">
      <alignment horizontal="right" vertical="center" wrapText="1"/>
    </xf>
    <xf numFmtId="0" fontId="19" fillId="8" borderId="5" xfId="1" applyFont="1" applyFill="1" applyBorder="1" applyAlignment="1">
      <alignment horizontal="right" vertical="center" wrapText="1"/>
    </xf>
    <xf numFmtId="0" fontId="16" fillId="6" borderId="1" xfId="0" applyFont="1" applyFill="1" applyBorder="1" applyAlignment="1">
      <alignment horizontal="justify" vertical="justify" wrapText="1"/>
    </xf>
    <xf numFmtId="0" fontId="30" fillId="2" borderId="7" xfId="0" applyFont="1" applyFill="1" applyBorder="1" applyAlignment="1">
      <alignment horizontal="left" vertical="top" wrapText="1"/>
    </xf>
    <xf numFmtId="0" fontId="30" fillId="2" borderId="8" xfId="0" applyFont="1" applyFill="1" applyBorder="1" applyAlignment="1">
      <alignment horizontal="left" vertical="top" wrapText="1"/>
    </xf>
    <xf numFmtId="0" fontId="30" fillId="2" borderId="2" xfId="0" applyFont="1" applyFill="1" applyBorder="1" applyAlignment="1">
      <alignment horizontal="left" vertical="top" wrapText="1"/>
    </xf>
    <xf numFmtId="0" fontId="15" fillId="6" borderId="1" xfId="1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justify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top" wrapText="1"/>
    </xf>
    <xf numFmtId="0" fontId="16" fillId="2" borderId="4" xfId="0" applyFont="1" applyFill="1" applyBorder="1" applyAlignment="1">
      <alignment horizontal="justify" vertical="justify" wrapText="1"/>
    </xf>
    <xf numFmtId="0" fontId="16" fillId="2" borderId="6" xfId="0" applyFont="1" applyFill="1" applyBorder="1" applyAlignment="1">
      <alignment horizontal="justify" vertical="justify" wrapText="1"/>
    </xf>
    <xf numFmtId="0" fontId="16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7" fillId="2" borderId="6" xfId="0" applyFont="1" applyFill="1" applyBorder="1" applyAlignment="1">
      <alignment horizontal="justify" vertical="justify" wrapText="1"/>
    </xf>
    <xf numFmtId="0" fontId="27" fillId="2" borderId="5" xfId="0" applyFont="1" applyFill="1" applyBorder="1" applyAlignment="1">
      <alignment horizontal="justify" vertical="justify" wrapText="1"/>
    </xf>
    <xf numFmtId="0" fontId="16" fillId="0" borderId="4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27" fillId="0" borderId="1" xfId="1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justify" vertical="justify" wrapText="1"/>
    </xf>
    <xf numFmtId="4" fontId="11" fillId="2" borderId="7" xfId="1" applyNumberFormat="1" applyFont="1" applyFill="1" applyBorder="1" applyAlignment="1">
      <alignment horizontal="center" vertical="center" wrapText="1"/>
    </xf>
    <xf numFmtId="4" fontId="11" fillId="2" borderId="8" xfId="1" applyNumberFormat="1" applyFont="1" applyFill="1" applyBorder="1" applyAlignment="1">
      <alignment horizontal="center" vertical="center" wrapText="1"/>
    </xf>
    <xf numFmtId="0" fontId="2" fillId="9" borderId="4" xfId="1" applyFont="1" applyFill="1" applyBorder="1" applyAlignment="1">
      <alignment horizontal="left" vertical="center" wrapText="1"/>
    </xf>
    <xf numFmtId="0" fontId="2" fillId="9" borderId="6" xfId="1" applyFont="1" applyFill="1" applyBorder="1" applyAlignment="1">
      <alignment horizontal="left" vertical="center" wrapText="1"/>
    </xf>
    <xf numFmtId="0" fontId="2" fillId="9" borderId="5" xfId="1" applyFont="1" applyFill="1" applyBorder="1" applyAlignment="1">
      <alignment horizontal="left" vertical="center" wrapText="1"/>
    </xf>
    <xf numFmtId="0" fontId="15" fillId="6" borderId="1" xfId="1" applyFont="1" applyFill="1" applyBorder="1" applyAlignment="1">
      <alignment horizontal="center" vertical="top" wrapText="1"/>
    </xf>
    <xf numFmtId="0" fontId="15" fillId="6" borderId="4" xfId="1" applyFont="1" applyFill="1" applyBorder="1" applyAlignment="1">
      <alignment horizontal="left" vertical="top" wrapText="1"/>
    </xf>
    <xf numFmtId="0" fontId="15" fillId="6" borderId="6" xfId="1" applyFont="1" applyFill="1" applyBorder="1" applyAlignment="1">
      <alignment horizontal="left" vertical="top" wrapText="1"/>
    </xf>
    <xf numFmtId="0" fontId="15" fillId="6" borderId="5" xfId="1" applyFont="1" applyFill="1" applyBorder="1" applyAlignment="1">
      <alignment horizontal="left" vertical="top" wrapText="1"/>
    </xf>
  </cellXfs>
  <cellStyles count="13">
    <cellStyle name="Estilo 1" xfId="11"/>
    <cellStyle name="Millares" xfId="10" builtinId="3"/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Normal_Xl0000062" xfId="9"/>
    <cellStyle name="Porcentaje 2" xfId="7"/>
    <cellStyle name="Porcentaje 2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134868</xdr:colOff>
      <xdr:row>0</xdr:row>
      <xdr:rowOff>0</xdr:rowOff>
    </xdr:from>
    <xdr:to>
      <xdr:col>4</xdr:col>
      <xdr:colOff>696418</xdr:colOff>
      <xdr:row>2</xdr:row>
      <xdr:rowOff>35659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22103" cy="7605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2"/>
  <sheetViews>
    <sheetView showGridLines="0" showZeros="0" tabSelected="1" zoomScaleNormal="100" zoomScaleSheetLayoutView="100" zoomScalePageLayoutView="70" workbookViewId="0">
      <selection sqref="A1:AB1"/>
    </sheetView>
  </sheetViews>
  <sheetFormatPr baseColWidth="10" defaultColWidth="11.42578125" defaultRowHeight="12.75" x14ac:dyDescent="0.2"/>
  <cols>
    <col min="1" max="1" width="4.140625" style="1" customWidth="1"/>
    <col min="2" max="2" width="12.28515625" style="1" customWidth="1"/>
    <col min="3" max="3" width="2.85546875" style="1" customWidth="1"/>
    <col min="4" max="4" width="5.5703125" style="1" customWidth="1"/>
    <col min="5" max="5" width="21.140625" style="1" customWidth="1"/>
    <col min="6" max="6" width="23" style="1" customWidth="1"/>
    <col min="7" max="7" width="11.7109375" style="1" bestFit="1" customWidth="1"/>
    <col min="8" max="8" width="8.5703125" style="100" bestFit="1" customWidth="1"/>
    <col min="9" max="9" width="9.7109375" style="100" customWidth="1"/>
    <col min="10" max="10" width="6.140625" style="7" customWidth="1"/>
    <col min="11" max="11" width="7.85546875" style="1" customWidth="1"/>
    <col min="12" max="12" width="5.5703125" style="1" customWidth="1"/>
    <col min="13" max="13" width="5.140625" style="1" customWidth="1"/>
    <col min="14" max="14" width="14.140625" style="1" customWidth="1"/>
    <col min="15" max="15" width="5.28515625" style="136" bestFit="1" customWidth="1"/>
    <col min="16" max="16" width="5" style="136" bestFit="1" customWidth="1"/>
    <col min="17" max="17" width="5.85546875" style="136" customWidth="1"/>
    <col min="18" max="18" width="5" style="136" hidden="1" customWidth="1"/>
    <col min="19" max="19" width="14.140625" style="1" customWidth="1"/>
    <col min="20" max="20" width="8.42578125" style="1" hidden="1" customWidth="1"/>
    <col min="21" max="21" width="7.5703125" style="1" hidden="1" customWidth="1"/>
    <col min="22" max="22" width="7.7109375" style="1" hidden="1" customWidth="1"/>
    <col min="23" max="23" width="7.42578125" style="1" hidden="1" customWidth="1"/>
    <col min="24" max="24" width="14.28515625" style="1" hidden="1" customWidth="1"/>
    <col min="25" max="25" width="11.140625" style="1" customWidth="1"/>
    <col min="26" max="26" width="10.42578125" style="1" customWidth="1"/>
    <col min="27" max="27" width="15" style="1" customWidth="1"/>
    <col min="28" max="28" width="36.140625" style="1" customWidth="1"/>
    <col min="29" max="30" width="13.5703125" style="1" bestFit="1" customWidth="1"/>
    <col min="31" max="16384" width="11.42578125" style="1"/>
  </cols>
  <sheetData>
    <row r="1" spans="1:28" ht="38.25" customHeight="1" x14ac:dyDescent="0.2">
      <c r="A1" s="190" t="s">
        <v>61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2"/>
    </row>
    <row r="2" spans="1:28" s="29" customFormat="1" ht="18.75" x14ac:dyDescent="0.2">
      <c r="A2" s="203" t="s">
        <v>58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</row>
    <row r="3" spans="1:28" s="2" customFormat="1" ht="21.75" customHeight="1" x14ac:dyDescent="0.2">
      <c r="A3" s="204" t="s">
        <v>41</v>
      </c>
      <c r="B3" s="204"/>
      <c r="C3" s="204"/>
      <c r="D3" s="206" t="s">
        <v>0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</row>
    <row r="4" spans="1:28" s="2" customFormat="1" ht="15" x14ac:dyDescent="0.2">
      <c r="A4" s="193" t="s">
        <v>42</v>
      </c>
      <c r="B4" s="193"/>
      <c r="C4" s="193"/>
      <c r="D4" s="207" t="s">
        <v>1</v>
      </c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</row>
    <row r="5" spans="1:28" s="2" customFormat="1" ht="19.5" customHeight="1" x14ac:dyDescent="0.2">
      <c r="A5" s="205" t="s">
        <v>43</v>
      </c>
      <c r="B5" s="205"/>
      <c r="C5" s="205"/>
      <c r="D5" s="194" t="s">
        <v>24</v>
      </c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6"/>
    </row>
    <row r="6" spans="1:28" s="2" customFormat="1" ht="230.25" customHeight="1" x14ac:dyDescent="0.2">
      <c r="A6" s="200" t="s">
        <v>2</v>
      </c>
      <c r="B6" s="201"/>
      <c r="C6" s="202"/>
      <c r="D6" s="197" t="s">
        <v>84</v>
      </c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9"/>
    </row>
    <row r="7" spans="1:28" ht="19.5" x14ac:dyDescent="0.2">
      <c r="A7" s="152" t="s">
        <v>22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</row>
    <row r="8" spans="1:28" s="7" customFormat="1" ht="15.75" x14ac:dyDescent="0.2">
      <c r="A8" s="142" t="s">
        <v>32</v>
      </c>
      <c r="B8" s="142"/>
      <c r="C8" s="142"/>
      <c r="D8" s="142"/>
      <c r="E8" s="159" t="s">
        <v>36</v>
      </c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</row>
    <row r="9" spans="1:28" s="7" customFormat="1" ht="15.75" x14ac:dyDescent="0.2">
      <c r="A9" s="153" t="s">
        <v>35</v>
      </c>
      <c r="B9" s="153"/>
      <c r="C9" s="153"/>
      <c r="D9" s="153"/>
      <c r="E9" s="154" t="s">
        <v>86</v>
      </c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</row>
    <row r="10" spans="1:28" s="7" customFormat="1" ht="15.75" x14ac:dyDescent="0.2">
      <c r="A10" s="156" t="s">
        <v>85</v>
      </c>
      <c r="B10" s="157"/>
      <c r="C10" s="157"/>
      <c r="D10" s="158"/>
      <c r="E10" s="160" t="s">
        <v>87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2"/>
    </row>
    <row r="11" spans="1:28" s="7" customFormat="1" ht="15.75" x14ac:dyDescent="0.2">
      <c r="A11" s="142" t="s">
        <v>25</v>
      </c>
      <c r="B11" s="142"/>
      <c r="C11" s="142"/>
      <c r="D11" s="142"/>
      <c r="E11" s="155" t="s">
        <v>88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</row>
    <row r="12" spans="1:28" s="7" customFormat="1" ht="15.75" x14ac:dyDescent="0.2">
      <c r="A12" s="143" t="s">
        <v>44</v>
      </c>
      <c r="B12" s="144"/>
      <c r="C12" s="144"/>
      <c r="D12" s="145"/>
      <c r="E12" s="146" t="s">
        <v>57</v>
      </c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8"/>
    </row>
    <row r="13" spans="1:28" s="7" customFormat="1" ht="19.5" customHeight="1" x14ac:dyDescent="0.2">
      <c r="A13" s="165" t="s">
        <v>37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63"/>
    </row>
    <row r="14" spans="1:28" s="7" customFormat="1" ht="30" customHeight="1" x14ac:dyDescent="0.2">
      <c r="A14" s="163" t="s">
        <v>33</v>
      </c>
      <c r="B14" s="163"/>
      <c r="C14" s="163"/>
      <c r="D14" s="163"/>
      <c r="E14" s="149" t="s">
        <v>38</v>
      </c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1"/>
    </row>
    <row r="15" spans="1:28" s="7" customFormat="1" ht="15.75" x14ac:dyDescent="0.2">
      <c r="A15" s="163" t="s">
        <v>34</v>
      </c>
      <c r="B15" s="163"/>
      <c r="C15" s="163"/>
      <c r="D15" s="163"/>
      <c r="E15" s="167" t="s">
        <v>53</v>
      </c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9"/>
    </row>
    <row r="16" spans="1:28" ht="15.75" x14ac:dyDescent="0.2">
      <c r="A16" s="45"/>
      <c r="B16" s="181" t="s">
        <v>62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3"/>
    </row>
    <row r="17" spans="1:30" ht="52.5" customHeight="1" x14ac:dyDescent="0.2">
      <c r="A17" s="123" t="s">
        <v>40</v>
      </c>
      <c r="B17" s="178" t="s">
        <v>26</v>
      </c>
      <c r="C17" s="179"/>
      <c r="D17" s="180"/>
      <c r="E17" s="53" t="s">
        <v>27</v>
      </c>
      <c r="F17" s="53" t="s">
        <v>4</v>
      </c>
      <c r="G17" s="121" t="s">
        <v>3</v>
      </c>
      <c r="H17" s="124" t="s">
        <v>28</v>
      </c>
      <c r="I17" s="124" t="s">
        <v>47</v>
      </c>
      <c r="J17" s="53" t="s">
        <v>5</v>
      </c>
      <c r="K17" s="53" t="s">
        <v>6</v>
      </c>
      <c r="L17" s="53" t="s">
        <v>7</v>
      </c>
      <c r="M17" s="53" t="s">
        <v>8</v>
      </c>
      <c r="N17" s="122" t="s">
        <v>48</v>
      </c>
      <c r="O17" s="125" t="s">
        <v>9</v>
      </c>
      <c r="P17" s="125" t="s">
        <v>10</v>
      </c>
      <c r="Q17" s="125" t="s">
        <v>11</v>
      </c>
      <c r="R17" s="125" t="s">
        <v>12</v>
      </c>
      <c r="S17" s="122" t="s">
        <v>49</v>
      </c>
      <c r="T17" s="5" t="s">
        <v>13</v>
      </c>
      <c r="U17" s="5" t="s">
        <v>14</v>
      </c>
      <c r="V17" s="5" t="s">
        <v>15</v>
      </c>
      <c r="W17" s="5" t="s">
        <v>16</v>
      </c>
      <c r="X17" s="21" t="s">
        <v>50</v>
      </c>
      <c r="Y17" s="46" t="s">
        <v>29</v>
      </c>
      <c r="Z17" s="46" t="s">
        <v>30</v>
      </c>
      <c r="AA17" s="47" t="s">
        <v>63</v>
      </c>
      <c r="AB17" s="46" t="s">
        <v>31</v>
      </c>
    </row>
    <row r="18" spans="1:30" ht="54" customHeight="1" x14ac:dyDescent="0.2">
      <c r="A18" s="20">
        <v>1</v>
      </c>
      <c r="B18" s="175" t="s">
        <v>51</v>
      </c>
      <c r="C18" s="176"/>
      <c r="D18" s="177"/>
      <c r="E18" s="17"/>
      <c r="F18" s="19"/>
      <c r="G18" s="43" t="s">
        <v>19</v>
      </c>
      <c r="H18" s="93">
        <v>1400</v>
      </c>
      <c r="I18" s="93">
        <v>739</v>
      </c>
      <c r="J18" s="13">
        <v>98</v>
      </c>
      <c r="K18" s="13">
        <v>97</v>
      </c>
      <c r="L18" s="9">
        <v>79</v>
      </c>
      <c r="M18" s="103">
        <f>+M19</f>
        <v>73</v>
      </c>
      <c r="N18" s="13">
        <f>SUM(J18:M18)</f>
        <v>347</v>
      </c>
      <c r="O18" s="126">
        <v>46</v>
      </c>
      <c r="P18" s="126">
        <v>68</v>
      </c>
      <c r="Q18" s="127">
        <v>81</v>
      </c>
      <c r="R18" s="126"/>
      <c r="S18" s="13">
        <f>SUM(S19)</f>
        <v>195</v>
      </c>
      <c r="T18" s="13"/>
      <c r="U18" s="13"/>
      <c r="V18" s="13"/>
      <c r="W18" s="13"/>
      <c r="X18" s="13">
        <f>SUM(T18:W18)</f>
        <v>0</v>
      </c>
      <c r="Y18" s="22">
        <f>SUM(N18+S18+X18)</f>
        <v>542</v>
      </c>
      <c r="Z18" s="24">
        <f>SUM(Y18/I18)</f>
        <v>0.73342354533152909</v>
      </c>
      <c r="AA18" s="6">
        <v>17129278</v>
      </c>
      <c r="AB18" s="25" t="s">
        <v>64</v>
      </c>
      <c r="AC18" s="31"/>
      <c r="AD18" s="31"/>
    </row>
    <row r="19" spans="1:30" ht="156.75" customHeight="1" x14ac:dyDescent="0.2">
      <c r="A19" s="4"/>
      <c r="B19" s="174"/>
      <c r="C19" s="164"/>
      <c r="D19" s="164"/>
      <c r="E19" s="36" t="s">
        <v>70</v>
      </c>
      <c r="F19" s="26"/>
      <c r="G19" s="18" t="s">
        <v>18</v>
      </c>
      <c r="H19" s="93">
        <v>1400</v>
      </c>
      <c r="I19" s="94">
        <v>739</v>
      </c>
      <c r="J19" s="81">
        <v>98</v>
      </c>
      <c r="K19" s="13">
        <v>97</v>
      </c>
      <c r="L19" s="9">
        <v>79</v>
      </c>
      <c r="M19" s="103">
        <v>73</v>
      </c>
      <c r="N19" s="13">
        <f>SUM(J19:M19)</f>
        <v>347</v>
      </c>
      <c r="O19" s="128">
        <v>46</v>
      </c>
      <c r="P19" s="128">
        <v>68</v>
      </c>
      <c r="Q19" s="129">
        <v>81</v>
      </c>
      <c r="R19" s="128"/>
      <c r="S19" s="11">
        <f>SUM(O19:R19)</f>
        <v>195</v>
      </c>
      <c r="T19" s="9"/>
      <c r="U19" s="9"/>
      <c r="V19" s="9"/>
      <c r="W19" s="9"/>
      <c r="X19" s="11">
        <f t="shared" ref="X19:X25" si="0">SUM(T19:W19)</f>
        <v>0</v>
      </c>
      <c r="Y19" s="13">
        <f>SUM(N19+S19+X19)</f>
        <v>542</v>
      </c>
      <c r="Z19" s="24">
        <f>SUM(Y19/I19)</f>
        <v>0.73342354533152909</v>
      </c>
      <c r="AA19" s="36"/>
      <c r="AB19" s="185" t="s">
        <v>97</v>
      </c>
      <c r="AC19" s="87"/>
      <c r="AD19" s="31"/>
    </row>
    <row r="20" spans="1:30" ht="30.75" customHeight="1" x14ac:dyDescent="0.2">
      <c r="A20" s="4"/>
      <c r="B20" s="51"/>
      <c r="C20" s="48"/>
      <c r="D20" s="49"/>
      <c r="E20" s="139"/>
      <c r="F20" s="44" t="s">
        <v>89</v>
      </c>
      <c r="G20" s="18" t="s">
        <v>19</v>
      </c>
      <c r="H20" s="93"/>
      <c r="I20" s="93"/>
      <c r="J20" s="81">
        <v>44</v>
      </c>
      <c r="K20" s="38">
        <v>38</v>
      </c>
      <c r="L20" s="9">
        <v>22</v>
      </c>
      <c r="M20" s="104">
        <v>26</v>
      </c>
      <c r="N20" s="13">
        <f>+J20+K20+L20+M20</f>
        <v>130</v>
      </c>
      <c r="O20" s="128">
        <v>24</v>
      </c>
      <c r="P20" s="128">
        <v>34</v>
      </c>
      <c r="Q20" s="129">
        <v>38</v>
      </c>
      <c r="R20" s="128"/>
      <c r="S20" s="11">
        <f t="shared" ref="S20:S22" si="1">SUM(O20:R20)</f>
        <v>96</v>
      </c>
      <c r="T20" s="9"/>
      <c r="U20" s="9"/>
      <c r="V20" s="9"/>
      <c r="W20" s="9"/>
      <c r="X20" s="11">
        <f t="shared" si="0"/>
        <v>0</v>
      </c>
      <c r="Y20" s="13">
        <f>+N20+S20+X20</f>
        <v>226</v>
      </c>
      <c r="Z20" s="24"/>
      <c r="AA20" s="28"/>
      <c r="AB20" s="186"/>
    </row>
    <row r="21" spans="1:30" ht="31.5" customHeight="1" x14ac:dyDescent="0.2">
      <c r="A21" s="4"/>
      <c r="B21" s="51"/>
      <c r="C21" s="48"/>
      <c r="D21" s="49"/>
      <c r="E21" s="26"/>
      <c r="F21" s="44" t="s">
        <v>90</v>
      </c>
      <c r="G21" s="18" t="s">
        <v>19</v>
      </c>
      <c r="H21" s="93"/>
      <c r="I21" s="93"/>
      <c r="J21" s="81">
        <v>54</v>
      </c>
      <c r="K21" s="9">
        <v>59</v>
      </c>
      <c r="L21" s="9">
        <v>57</v>
      </c>
      <c r="M21" s="104">
        <v>47</v>
      </c>
      <c r="N21" s="13">
        <f>+J21+K21+L21+M21</f>
        <v>217</v>
      </c>
      <c r="O21" s="128">
        <v>22</v>
      </c>
      <c r="P21" s="128">
        <v>34</v>
      </c>
      <c r="Q21" s="129">
        <v>43</v>
      </c>
      <c r="R21" s="128"/>
      <c r="S21" s="11">
        <f t="shared" si="1"/>
        <v>99</v>
      </c>
      <c r="T21" s="9"/>
      <c r="U21" s="9"/>
      <c r="V21" s="9"/>
      <c r="W21" s="9"/>
      <c r="X21" s="11">
        <f t="shared" si="0"/>
        <v>0</v>
      </c>
      <c r="Y21" s="13">
        <f>+N21+S21+X21</f>
        <v>316</v>
      </c>
      <c r="Z21" s="24"/>
      <c r="AA21" s="28"/>
      <c r="AB21" s="187"/>
    </row>
    <row r="22" spans="1:30" ht="92.25" customHeight="1" x14ac:dyDescent="0.2">
      <c r="A22" s="4"/>
      <c r="B22" s="174"/>
      <c r="C22" s="164"/>
      <c r="D22" s="164"/>
      <c r="E22" s="36" t="s">
        <v>60</v>
      </c>
      <c r="F22" s="26"/>
      <c r="G22" s="18" t="s">
        <v>21</v>
      </c>
      <c r="H22" s="93">
        <v>10</v>
      </c>
      <c r="I22" s="93">
        <f>10-5</f>
        <v>5</v>
      </c>
      <c r="J22" s="85" t="s">
        <v>91</v>
      </c>
      <c r="K22" s="12" t="s">
        <v>92</v>
      </c>
      <c r="L22" s="70" t="s">
        <v>92</v>
      </c>
      <c r="M22" s="105" t="s">
        <v>92</v>
      </c>
      <c r="N22" s="50">
        <f>+J22+K22+L22+M22</f>
        <v>2</v>
      </c>
      <c r="O22" s="130" t="s">
        <v>92</v>
      </c>
      <c r="P22" s="128">
        <v>2</v>
      </c>
      <c r="Q22" s="129">
        <v>1</v>
      </c>
      <c r="R22" s="128"/>
      <c r="S22" s="11">
        <f t="shared" si="1"/>
        <v>3</v>
      </c>
      <c r="T22" s="9"/>
      <c r="U22" s="9"/>
      <c r="V22" s="9"/>
      <c r="W22" s="9"/>
      <c r="X22" s="66">
        <f>SUM(T22:W22)</f>
        <v>0</v>
      </c>
      <c r="Y22" s="50">
        <f t="shared" ref="Y22:Y27" si="2">SUM(N22+S22+X22)</f>
        <v>5</v>
      </c>
      <c r="Z22" s="68">
        <f>SUM(Y22/I22)</f>
        <v>1</v>
      </c>
      <c r="AA22" s="86"/>
      <c r="AB22" s="36"/>
    </row>
    <row r="23" spans="1:30" ht="70.5" customHeight="1" x14ac:dyDescent="0.2">
      <c r="A23" s="4"/>
      <c r="B23" s="171"/>
      <c r="C23" s="172"/>
      <c r="D23" s="173"/>
      <c r="E23" s="78"/>
      <c r="F23" s="15" t="s">
        <v>23</v>
      </c>
      <c r="G23" s="18" t="s">
        <v>17</v>
      </c>
      <c r="H23" s="95">
        <v>12</v>
      </c>
      <c r="I23" s="95">
        <f>12-6</f>
        <v>6</v>
      </c>
      <c r="J23" s="83" t="s">
        <v>91</v>
      </c>
      <c r="K23" s="91">
        <v>1</v>
      </c>
      <c r="L23" s="84">
        <v>1</v>
      </c>
      <c r="M23" s="105" t="s">
        <v>92</v>
      </c>
      <c r="N23" s="37">
        <f>+J23+K23+L23+M23</f>
        <v>4</v>
      </c>
      <c r="O23" s="84">
        <v>1</v>
      </c>
      <c r="P23" s="84" t="s">
        <v>92</v>
      </c>
      <c r="Q23" s="131" t="s">
        <v>92</v>
      </c>
      <c r="R23" s="84"/>
      <c r="S23" s="10">
        <f>SUM(O23:R23)</f>
        <v>1</v>
      </c>
      <c r="T23" s="12"/>
      <c r="U23" s="12"/>
      <c r="V23" s="12"/>
      <c r="W23" s="12"/>
      <c r="X23" s="10">
        <f>SUM(T23:W23)</f>
        <v>0</v>
      </c>
      <c r="Y23" s="37">
        <f t="shared" si="2"/>
        <v>5</v>
      </c>
      <c r="Z23" s="39">
        <f>SUM(Y23/I23)</f>
        <v>0.83333333333333337</v>
      </c>
      <c r="AA23" s="28"/>
      <c r="AB23" s="26"/>
    </row>
    <row r="24" spans="1:30" ht="76.5" x14ac:dyDescent="0.2">
      <c r="A24" s="4"/>
      <c r="B24" s="164"/>
      <c r="C24" s="164"/>
      <c r="D24" s="164"/>
      <c r="E24" s="78"/>
      <c r="F24" s="15" t="s">
        <v>65</v>
      </c>
      <c r="G24" s="18" t="s">
        <v>17</v>
      </c>
      <c r="H24" s="95">
        <v>25</v>
      </c>
      <c r="I24" s="95">
        <f>25-7</f>
        <v>18</v>
      </c>
      <c r="J24" s="84">
        <v>2</v>
      </c>
      <c r="K24" s="84">
        <v>1</v>
      </c>
      <c r="L24" s="70" t="s">
        <v>92</v>
      </c>
      <c r="M24" s="106">
        <v>1</v>
      </c>
      <c r="N24" s="37">
        <f>SUM(J24:M24)</f>
        <v>4</v>
      </c>
      <c r="O24" s="84">
        <v>2</v>
      </c>
      <c r="P24" s="84">
        <v>2</v>
      </c>
      <c r="Q24" s="132">
        <v>4</v>
      </c>
      <c r="R24" s="84"/>
      <c r="S24" s="138">
        <f>SUM(O24:R24)</f>
        <v>8</v>
      </c>
      <c r="T24" s="12"/>
      <c r="U24" s="12"/>
      <c r="V24" s="12"/>
      <c r="W24" s="12"/>
      <c r="X24" s="10">
        <f>SUM(T24:W24)</f>
        <v>0</v>
      </c>
      <c r="Y24" s="37">
        <f>SUM(N24+S24+X24)</f>
        <v>12</v>
      </c>
      <c r="Z24" s="39">
        <f>SUM(Y24/I24)</f>
        <v>0.66666666666666663</v>
      </c>
      <c r="AA24" s="28"/>
      <c r="AB24" s="26"/>
    </row>
    <row r="25" spans="1:30" ht="102" x14ac:dyDescent="0.2">
      <c r="A25" s="4"/>
      <c r="B25" s="164"/>
      <c r="C25" s="164"/>
      <c r="D25" s="164"/>
      <c r="E25" s="78"/>
      <c r="F25" s="15" t="s">
        <v>66</v>
      </c>
      <c r="G25" s="18" t="s">
        <v>17</v>
      </c>
      <c r="H25" s="95">
        <v>52</v>
      </c>
      <c r="I25" s="95">
        <f>52-8</f>
        <v>44</v>
      </c>
      <c r="J25" s="12" t="s">
        <v>92</v>
      </c>
      <c r="K25" s="84">
        <v>4</v>
      </c>
      <c r="L25" s="12">
        <v>19</v>
      </c>
      <c r="M25" s="107">
        <v>3</v>
      </c>
      <c r="N25" s="30">
        <f>SUM(J25:M25)</f>
        <v>26</v>
      </c>
      <c r="O25" s="84">
        <v>7</v>
      </c>
      <c r="P25" s="84">
        <v>5</v>
      </c>
      <c r="Q25" s="131">
        <v>7</v>
      </c>
      <c r="R25" s="84"/>
      <c r="S25" s="30">
        <f>SUM(O25:R25)</f>
        <v>19</v>
      </c>
      <c r="T25" s="12"/>
      <c r="U25" s="12"/>
      <c r="V25" s="12"/>
      <c r="W25" s="69"/>
      <c r="X25" s="30">
        <f t="shared" si="0"/>
        <v>0</v>
      </c>
      <c r="Y25" s="30">
        <f t="shared" si="2"/>
        <v>45</v>
      </c>
      <c r="Z25" s="35">
        <f t="shared" ref="Z25:Z27" si="3">SUM(Y25/I25)</f>
        <v>1.0227272727272727</v>
      </c>
      <c r="AA25" s="14"/>
      <c r="AB25" s="26"/>
    </row>
    <row r="26" spans="1:30" ht="76.5" x14ac:dyDescent="0.2">
      <c r="A26" s="4"/>
      <c r="B26" s="57"/>
      <c r="C26" s="58"/>
      <c r="D26" s="59"/>
      <c r="E26" s="78"/>
      <c r="F26" s="15" t="s">
        <v>67</v>
      </c>
      <c r="G26" s="18" t="s">
        <v>17</v>
      </c>
      <c r="H26" s="95">
        <v>6</v>
      </c>
      <c r="I26" s="95">
        <f>6-3</f>
        <v>3</v>
      </c>
      <c r="J26" s="12" t="s">
        <v>92</v>
      </c>
      <c r="K26" s="84" t="s">
        <v>92</v>
      </c>
      <c r="L26" s="12">
        <v>1</v>
      </c>
      <c r="M26" s="107">
        <v>1</v>
      </c>
      <c r="N26" s="30">
        <f>SUM(J26:M26)</f>
        <v>2</v>
      </c>
      <c r="O26" s="130" t="s">
        <v>92</v>
      </c>
      <c r="P26" s="84" t="s">
        <v>92</v>
      </c>
      <c r="Q26" s="131" t="s">
        <v>92</v>
      </c>
      <c r="R26" s="84"/>
      <c r="S26" s="30">
        <f t="shared" ref="S26:S27" si="4">SUM(O26:R26)</f>
        <v>0</v>
      </c>
      <c r="T26" s="12"/>
      <c r="U26" s="12"/>
      <c r="V26" s="12"/>
      <c r="W26" s="69"/>
      <c r="X26" s="30">
        <f t="shared" ref="X26" si="5">SUM(T26:W26)</f>
        <v>0</v>
      </c>
      <c r="Y26" s="30">
        <f t="shared" ref="Y26" si="6">SUM(N26+S26+X26)</f>
        <v>2</v>
      </c>
      <c r="Z26" s="35">
        <f t="shared" si="3"/>
        <v>0.66666666666666663</v>
      </c>
      <c r="AA26" s="14"/>
      <c r="AB26" s="64"/>
    </row>
    <row r="27" spans="1:30" ht="63.75" x14ac:dyDescent="0.2">
      <c r="A27" s="4"/>
      <c r="B27" s="171"/>
      <c r="C27" s="172"/>
      <c r="D27" s="173"/>
      <c r="E27" s="36" t="s">
        <v>68</v>
      </c>
      <c r="F27" s="26"/>
      <c r="G27" s="18" t="s">
        <v>21</v>
      </c>
      <c r="H27" s="94">
        <v>52</v>
      </c>
      <c r="I27" s="94">
        <v>16</v>
      </c>
      <c r="J27" s="12" t="s">
        <v>92</v>
      </c>
      <c r="K27" s="12" t="s">
        <v>92</v>
      </c>
      <c r="L27" s="9">
        <v>3</v>
      </c>
      <c r="M27" s="105" t="s">
        <v>92</v>
      </c>
      <c r="N27" s="66">
        <f>SUM(J27:M27)</f>
        <v>3</v>
      </c>
      <c r="O27" s="130" t="s">
        <v>92</v>
      </c>
      <c r="P27" s="130" t="s">
        <v>92</v>
      </c>
      <c r="Q27" s="133">
        <v>5</v>
      </c>
      <c r="R27" s="130"/>
      <c r="S27" s="30">
        <f t="shared" si="4"/>
        <v>5</v>
      </c>
      <c r="T27" s="70"/>
      <c r="U27" s="70"/>
      <c r="V27" s="70"/>
      <c r="W27" s="9"/>
      <c r="X27" s="11">
        <f>SUM(T27:W27)</f>
        <v>0</v>
      </c>
      <c r="Y27" s="50">
        <f t="shared" si="2"/>
        <v>8</v>
      </c>
      <c r="Z27" s="68">
        <f t="shared" si="3"/>
        <v>0.5</v>
      </c>
      <c r="AA27" s="14"/>
      <c r="AB27" s="14"/>
      <c r="AC27" s="87"/>
    </row>
    <row r="28" spans="1:30" ht="69" customHeight="1" x14ac:dyDescent="0.2">
      <c r="A28" s="4"/>
      <c r="B28" s="164"/>
      <c r="C28" s="164"/>
      <c r="D28" s="164"/>
      <c r="E28" s="36" t="s">
        <v>69</v>
      </c>
      <c r="F28" s="26"/>
      <c r="G28" s="18" t="s">
        <v>20</v>
      </c>
      <c r="H28" s="94">
        <v>85</v>
      </c>
      <c r="I28" s="94">
        <f>H28-4-14-66</f>
        <v>1</v>
      </c>
      <c r="J28" s="70" t="s">
        <v>92</v>
      </c>
      <c r="K28" s="70" t="s">
        <v>92</v>
      </c>
      <c r="L28" s="70" t="s">
        <v>92</v>
      </c>
      <c r="M28" s="105" t="s">
        <v>92</v>
      </c>
      <c r="N28" s="70" t="s">
        <v>92</v>
      </c>
      <c r="O28" s="130" t="s">
        <v>92</v>
      </c>
      <c r="P28" s="130" t="s">
        <v>92</v>
      </c>
      <c r="Q28" s="133" t="s">
        <v>92</v>
      </c>
      <c r="R28" s="130"/>
      <c r="S28" s="69" t="s">
        <v>92</v>
      </c>
      <c r="T28" s="70"/>
      <c r="U28" s="70"/>
      <c r="V28" s="70"/>
      <c r="W28" s="9"/>
      <c r="X28" s="11">
        <f>SUM(T28:W28)</f>
        <v>0</v>
      </c>
      <c r="Y28" s="70" t="s">
        <v>92</v>
      </c>
      <c r="Z28" s="70" t="s">
        <v>92</v>
      </c>
      <c r="AA28" s="14"/>
      <c r="AB28" s="27"/>
    </row>
    <row r="29" spans="1:30" s="7" customFormat="1" ht="36" customHeight="1" x14ac:dyDescent="0.2">
      <c r="A29" s="165" t="s">
        <v>39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63"/>
    </row>
    <row r="30" spans="1:30" s="7" customFormat="1" ht="36" customHeight="1" x14ac:dyDescent="0.2">
      <c r="A30" s="163" t="s">
        <v>33</v>
      </c>
      <c r="B30" s="163"/>
      <c r="C30" s="163"/>
      <c r="D30" s="163"/>
      <c r="E30" s="184" t="s">
        <v>52</v>
      </c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</row>
    <row r="31" spans="1:30" s="7" customFormat="1" ht="36" customHeight="1" x14ac:dyDescent="0.2">
      <c r="A31" s="188" t="s">
        <v>34</v>
      </c>
      <c r="B31" s="188"/>
      <c r="C31" s="188"/>
      <c r="D31" s="188"/>
      <c r="E31" s="189" t="s">
        <v>54</v>
      </c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</row>
    <row r="32" spans="1:30" ht="88.5" customHeight="1" x14ac:dyDescent="0.2">
      <c r="A32" s="20">
        <v>4</v>
      </c>
      <c r="B32" s="170" t="s">
        <v>71</v>
      </c>
      <c r="C32" s="170"/>
      <c r="D32" s="170"/>
      <c r="E32" s="12"/>
      <c r="F32" s="15"/>
      <c r="G32" s="43" t="s">
        <v>19</v>
      </c>
      <c r="H32" s="96">
        <v>15000</v>
      </c>
      <c r="I32" s="96">
        <f>+H32-13825+27860</f>
        <v>29035</v>
      </c>
      <c r="J32" s="115" t="s">
        <v>92</v>
      </c>
      <c r="K32" s="82">
        <f>+K33</f>
        <v>1175</v>
      </c>
      <c r="L32" s="92">
        <v>3389</v>
      </c>
      <c r="M32" s="110">
        <v>3484</v>
      </c>
      <c r="N32" s="52">
        <f t="shared" ref="N32" si="7">SUM(J32:M32)</f>
        <v>8048</v>
      </c>
      <c r="O32" s="134">
        <v>3304</v>
      </c>
      <c r="P32" s="134">
        <v>4125</v>
      </c>
      <c r="Q32" s="140">
        <v>3430</v>
      </c>
      <c r="R32" s="134"/>
      <c r="S32" s="52">
        <f t="shared" ref="S32:S34" si="8">SUM(O32:R32)</f>
        <v>10859</v>
      </c>
      <c r="T32" s="52"/>
      <c r="U32" s="52"/>
      <c r="V32" s="52"/>
      <c r="W32" s="67"/>
      <c r="X32" s="52">
        <f>SUM(T32:W32)</f>
        <v>0</v>
      </c>
      <c r="Y32" s="52">
        <f t="shared" ref="Y32:Y34" si="9">SUM(N32+S32+X32)</f>
        <v>18907</v>
      </c>
      <c r="Z32" s="68">
        <f t="shared" ref="Z32:Z34" si="10">SUM(Y32/I32)</f>
        <v>0.65117961081453424</v>
      </c>
      <c r="AA32" s="6">
        <v>84820805</v>
      </c>
      <c r="AB32" s="72" t="s">
        <v>64</v>
      </c>
    </row>
    <row r="33" spans="1:28" ht="52.5" customHeight="1" x14ac:dyDescent="0.2">
      <c r="A33" s="4"/>
      <c r="B33" s="164"/>
      <c r="C33" s="164"/>
      <c r="D33" s="164"/>
      <c r="E33" s="36" t="s">
        <v>72</v>
      </c>
      <c r="F33" s="26"/>
      <c r="G33" s="18" t="s">
        <v>18</v>
      </c>
      <c r="H33" s="97">
        <v>15000</v>
      </c>
      <c r="I33" s="98">
        <f>+H33-13825+27860</f>
        <v>29035</v>
      </c>
      <c r="J33" s="115" t="s">
        <v>92</v>
      </c>
      <c r="K33" s="69">
        <v>1175</v>
      </c>
      <c r="L33" s="16">
        <v>3389</v>
      </c>
      <c r="M33" s="113">
        <v>3484</v>
      </c>
      <c r="N33" s="16">
        <f>SUM(J33:M33)</f>
        <v>8048</v>
      </c>
      <c r="O33" s="102">
        <v>3304</v>
      </c>
      <c r="P33" s="102">
        <v>4125</v>
      </c>
      <c r="Q33" s="135">
        <v>3430</v>
      </c>
      <c r="R33" s="102"/>
      <c r="S33" s="16">
        <f t="shared" si="8"/>
        <v>10859</v>
      </c>
      <c r="T33" s="71"/>
      <c r="U33" s="71"/>
      <c r="V33" s="16"/>
      <c r="W33" s="71"/>
      <c r="X33" s="16">
        <f>SUM(T33:W33)</f>
        <v>0</v>
      </c>
      <c r="Y33" s="16">
        <f t="shared" si="9"/>
        <v>18907</v>
      </c>
      <c r="Z33" s="35">
        <f t="shared" si="10"/>
        <v>0.65117961081453424</v>
      </c>
      <c r="AA33" s="14"/>
      <c r="AB33" s="208"/>
    </row>
    <row r="34" spans="1:28" ht="78" customHeight="1" x14ac:dyDescent="0.2">
      <c r="A34" s="4"/>
      <c r="B34" s="32"/>
      <c r="C34" s="33"/>
      <c r="D34" s="34"/>
      <c r="E34" s="36" t="s">
        <v>76</v>
      </c>
      <c r="F34" s="26"/>
      <c r="G34" s="18" t="s">
        <v>21</v>
      </c>
      <c r="H34" s="97">
        <v>15</v>
      </c>
      <c r="I34" s="97">
        <f>15+19</f>
        <v>34</v>
      </c>
      <c r="J34" s="115" t="s">
        <v>92</v>
      </c>
      <c r="K34" s="115" t="s">
        <v>92</v>
      </c>
      <c r="L34" s="69" t="s">
        <v>92</v>
      </c>
      <c r="M34" s="115" t="s">
        <v>92</v>
      </c>
      <c r="N34" s="115" t="s">
        <v>92</v>
      </c>
      <c r="O34" s="120" t="s">
        <v>92</v>
      </c>
      <c r="P34" s="102">
        <v>32</v>
      </c>
      <c r="Q34" s="141" t="s">
        <v>92</v>
      </c>
      <c r="R34" s="102"/>
      <c r="S34" s="16">
        <f t="shared" si="8"/>
        <v>32</v>
      </c>
      <c r="T34" s="71"/>
      <c r="U34" s="71"/>
      <c r="V34" s="16"/>
      <c r="W34" s="71"/>
      <c r="X34" s="16">
        <f>SUM(T34:W34)</f>
        <v>0</v>
      </c>
      <c r="Y34" s="16">
        <f t="shared" si="9"/>
        <v>32</v>
      </c>
      <c r="Z34" s="35">
        <f t="shared" si="10"/>
        <v>0.94117647058823528</v>
      </c>
      <c r="AA34" s="116"/>
      <c r="AB34" s="209"/>
    </row>
    <row r="35" spans="1:28" ht="85.5" customHeight="1" x14ac:dyDescent="0.2">
      <c r="A35" s="4"/>
      <c r="B35" s="54"/>
      <c r="C35" s="55"/>
      <c r="D35" s="56"/>
      <c r="E35" s="36" t="s">
        <v>75</v>
      </c>
      <c r="F35" s="26"/>
      <c r="G35" s="18" t="s">
        <v>21</v>
      </c>
      <c r="H35" s="97">
        <v>250</v>
      </c>
      <c r="I35" s="99">
        <f>250+152</f>
        <v>402</v>
      </c>
      <c r="J35" s="115" t="s">
        <v>92</v>
      </c>
      <c r="K35" s="69">
        <v>25</v>
      </c>
      <c r="L35" s="16">
        <v>377</v>
      </c>
      <c r="M35" s="105" t="s">
        <v>92</v>
      </c>
      <c r="N35" s="16">
        <f t="shared" ref="N35:N36" si="11">SUM(J35:M35)</f>
        <v>402</v>
      </c>
      <c r="O35" s="102"/>
      <c r="P35" s="84" t="s">
        <v>92</v>
      </c>
      <c r="Q35" s="141" t="s">
        <v>92</v>
      </c>
      <c r="R35" s="102"/>
      <c r="S35" s="114" t="s">
        <v>92</v>
      </c>
      <c r="T35" s="71"/>
      <c r="U35" s="71"/>
      <c r="V35" s="16"/>
      <c r="W35" s="71"/>
      <c r="X35" s="16">
        <f t="shared" ref="X35:X37" si="12">SUM(T35:W35)</f>
        <v>0</v>
      </c>
      <c r="Y35" s="16">
        <f t="shared" ref="Y35:Y37" si="13">SUM(N35+S35+X35)</f>
        <v>402</v>
      </c>
      <c r="Z35" s="35">
        <f t="shared" ref="Z35:Z37" si="14">SUM(Y35/I35)</f>
        <v>1</v>
      </c>
      <c r="AA35" s="14"/>
      <c r="AB35" s="90" t="s">
        <v>96</v>
      </c>
    </row>
    <row r="36" spans="1:28" ht="77.25" customHeight="1" x14ac:dyDescent="0.2">
      <c r="A36" s="4"/>
      <c r="B36" s="40"/>
      <c r="C36" s="41"/>
      <c r="D36" s="42"/>
      <c r="E36" s="36" t="s">
        <v>73</v>
      </c>
      <c r="F36" s="26"/>
      <c r="G36" s="18" t="s">
        <v>21</v>
      </c>
      <c r="H36" s="97">
        <v>200</v>
      </c>
      <c r="I36" s="97">
        <f>200+58</f>
        <v>258</v>
      </c>
      <c r="J36" s="69" t="s">
        <v>92</v>
      </c>
      <c r="K36" s="69" t="s">
        <v>92</v>
      </c>
      <c r="L36" s="16">
        <v>37</v>
      </c>
      <c r="M36" s="115" t="s">
        <v>92</v>
      </c>
      <c r="N36" s="16">
        <f t="shared" si="11"/>
        <v>37</v>
      </c>
      <c r="O36" s="102">
        <v>94</v>
      </c>
      <c r="P36" s="102">
        <v>48</v>
      </c>
      <c r="Q36" s="135">
        <v>62</v>
      </c>
      <c r="R36" s="102"/>
      <c r="S36" s="16">
        <f t="shared" ref="S36:S37" si="15">SUM(O36:R36)</f>
        <v>204</v>
      </c>
      <c r="T36" s="71"/>
      <c r="U36" s="71"/>
      <c r="V36" s="16"/>
      <c r="W36" s="71"/>
      <c r="X36" s="16">
        <f t="shared" si="12"/>
        <v>0</v>
      </c>
      <c r="Y36" s="16">
        <f t="shared" si="13"/>
        <v>241</v>
      </c>
      <c r="Z36" s="35">
        <f t="shared" si="14"/>
        <v>0.93410852713178294</v>
      </c>
      <c r="AA36" s="14"/>
      <c r="AB36" s="88"/>
    </row>
    <row r="37" spans="1:28" ht="67.5" customHeight="1" x14ac:dyDescent="0.2">
      <c r="A37" s="3"/>
      <c r="B37" s="74"/>
      <c r="C37" s="75"/>
      <c r="D37" s="76"/>
      <c r="E37" s="36" t="s">
        <v>74</v>
      </c>
      <c r="F37" s="26"/>
      <c r="G37" s="18" t="s">
        <v>21</v>
      </c>
      <c r="H37" s="97">
        <v>100</v>
      </c>
      <c r="I37" s="97">
        <f>100+65</f>
        <v>165</v>
      </c>
      <c r="J37" s="71" t="s">
        <v>92</v>
      </c>
      <c r="K37" s="101">
        <v>38</v>
      </c>
      <c r="L37" s="102">
        <v>27</v>
      </c>
      <c r="M37" s="111">
        <v>34</v>
      </c>
      <c r="N37" s="16">
        <f>+J37+K37+L37+M37</f>
        <v>99</v>
      </c>
      <c r="O37" s="102">
        <v>34</v>
      </c>
      <c r="P37" s="102">
        <v>15</v>
      </c>
      <c r="Q37" s="135" t="s">
        <v>92</v>
      </c>
      <c r="R37" s="102"/>
      <c r="S37" s="16">
        <f t="shared" si="15"/>
        <v>49</v>
      </c>
      <c r="T37" s="71"/>
      <c r="U37" s="71"/>
      <c r="V37" s="16"/>
      <c r="W37" s="71"/>
      <c r="X37" s="16">
        <f t="shared" si="12"/>
        <v>0</v>
      </c>
      <c r="Y37" s="16">
        <f t="shared" si="13"/>
        <v>148</v>
      </c>
      <c r="Z37" s="35">
        <f t="shared" si="14"/>
        <v>0.89696969696969697</v>
      </c>
      <c r="AA37" s="14"/>
      <c r="AB37" s="89"/>
    </row>
    <row r="38" spans="1:28" x14ac:dyDescent="0.2">
      <c r="H38" s="112"/>
      <c r="I38" s="112"/>
    </row>
    <row r="39" spans="1:28" ht="48.75" customHeight="1" x14ac:dyDescent="0.2">
      <c r="A39" s="23"/>
      <c r="B39" s="214" t="s">
        <v>45</v>
      </c>
      <c r="C39" s="215"/>
      <c r="D39" s="216"/>
      <c r="E39" s="149" t="s">
        <v>55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1"/>
    </row>
    <row r="40" spans="1:28" ht="66.75" customHeight="1" x14ac:dyDescent="0.2">
      <c r="A40" s="20">
        <v>2</v>
      </c>
      <c r="B40" s="175" t="s">
        <v>78</v>
      </c>
      <c r="C40" s="176"/>
      <c r="D40" s="177"/>
      <c r="E40" s="17"/>
      <c r="F40" s="3"/>
      <c r="G40" s="9" t="s">
        <v>18</v>
      </c>
      <c r="H40" s="96">
        <f>SUM(H41:H42)</f>
        <v>1748</v>
      </c>
      <c r="I40" s="96">
        <f>SUM(I41:I42)</f>
        <v>4625</v>
      </c>
      <c r="J40" s="69" t="s">
        <v>92</v>
      </c>
      <c r="K40" s="69" t="s">
        <v>92</v>
      </c>
      <c r="L40" s="69" t="s">
        <v>92</v>
      </c>
      <c r="M40" s="117">
        <v>810</v>
      </c>
      <c r="N40" s="118">
        <f>SUM(J40:M40)</f>
        <v>810</v>
      </c>
      <c r="O40" s="84">
        <v>75</v>
      </c>
      <c r="P40" s="84">
        <v>294</v>
      </c>
      <c r="Q40" s="131">
        <f>+Q41+Q42</f>
        <v>622</v>
      </c>
      <c r="R40" s="84"/>
      <c r="S40" s="30">
        <f>SUM(O40:R40)</f>
        <v>991</v>
      </c>
      <c r="T40" s="69"/>
      <c r="U40" s="12"/>
      <c r="V40" s="69"/>
      <c r="W40" s="69"/>
      <c r="X40" s="30">
        <f>SUM(T40:W40)</f>
        <v>0</v>
      </c>
      <c r="Y40" s="119">
        <f>SUM(N40+S40+X40)</f>
        <v>1801</v>
      </c>
      <c r="Z40" s="35">
        <f>SUM(Y40/I40)</f>
        <v>0.38940540540540541</v>
      </c>
      <c r="AA40" s="6">
        <v>1500000</v>
      </c>
      <c r="AB40" s="25" t="s">
        <v>64</v>
      </c>
    </row>
    <row r="41" spans="1:28" ht="44.25" customHeight="1" x14ac:dyDescent="0.2">
      <c r="A41" s="4"/>
      <c r="B41" s="164"/>
      <c r="C41" s="164"/>
      <c r="D41" s="164"/>
      <c r="E41" s="36" t="s">
        <v>79</v>
      </c>
      <c r="F41" s="26"/>
      <c r="G41" s="12" t="s">
        <v>18</v>
      </c>
      <c r="H41" s="96">
        <v>1000</v>
      </c>
      <c r="I41" s="96">
        <f>1000+2383</f>
        <v>3383</v>
      </c>
      <c r="J41" s="69" t="s">
        <v>92</v>
      </c>
      <c r="K41" s="69" t="s">
        <v>92</v>
      </c>
      <c r="L41" s="69" t="s">
        <v>92</v>
      </c>
      <c r="M41" s="107">
        <v>810</v>
      </c>
      <c r="N41" s="118">
        <f>SUM(J41:M41)</f>
        <v>810</v>
      </c>
      <c r="O41" s="84">
        <v>75</v>
      </c>
      <c r="P41" s="84">
        <v>294</v>
      </c>
      <c r="Q41" s="131">
        <v>254</v>
      </c>
      <c r="R41" s="84"/>
      <c r="S41" s="30">
        <f>SUM(O41:R41)</f>
        <v>623</v>
      </c>
      <c r="T41" s="69"/>
      <c r="U41" s="12"/>
      <c r="V41" s="69"/>
      <c r="W41" s="69"/>
      <c r="X41" s="30">
        <f>SUM(T41:W41)</f>
        <v>0</v>
      </c>
      <c r="Y41" s="30">
        <f>SUM(N41+S41+X41)</f>
        <v>1433</v>
      </c>
      <c r="Z41" s="35">
        <f>SUM(Y41/I41)</f>
        <v>0.42358853088974285</v>
      </c>
      <c r="AA41" s="14"/>
      <c r="AB41" s="108"/>
    </row>
    <row r="42" spans="1:28" ht="53.25" customHeight="1" x14ac:dyDescent="0.2">
      <c r="A42" s="4"/>
      <c r="B42" s="164"/>
      <c r="C42" s="164"/>
      <c r="D42" s="164"/>
      <c r="E42" s="36" t="s">
        <v>80</v>
      </c>
      <c r="F42" s="26"/>
      <c r="G42" s="12" t="s">
        <v>18</v>
      </c>
      <c r="H42" s="96">
        <v>748</v>
      </c>
      <c r="I42" s="96">
        <f>748+494</f>
        <v>1242</v>
      </c>
      <c r="J42" s="69" t="s">
        <v>92</v>
      </c>
      <c r="K42" s="69" t="s">
        <v>92</v>
      </c>
      <c r="L42" s="69" t="s">
        <v>92</v>
      </c>
      <c r="M42" s="115" t="s">
        <v>92</v>
      </c>
      <c r="N42" s="69" t="s">
        <v>92</v>
      </c>
      <c r="O42" s="120" t="s">
        <v>92</v>
      </c>
      <c r="P42" s="84" t="s">
        <v>92</v>
      </c>
      <c r="Q42" s="131">
        <v>368</v>
      </c>
      <c r="R42" s="84"/>
      <c r="S42" s="30">
        <f>SUM(O42:R42)</f>
        <v>368</v>
      </c>
      <c r="T42" s="69"/>
      <c r="U42" s="12"/>
      <c r="V42" s="69"/>
      <c r="W42" s="69"/>
      <c r="X42" s="30">
        <f>SUM(T42:W42)</f>
        <v>0</v>
      </c>
      <c r="Y42" s="30">
        <f>SUM(N42+S42+X42)</f>
        <v>368</v>
      </c>
      <c r="Z42" s="35">
        <f>SUM(Y42/I42)</f>
        <v>0.29629629629629628</v>
      </c>
      <c r="AA42" s="14"/>
      <c r="AB42" s="109"/>
    </row>
    <row r="43" spans="1:28" ht="60" customHeight="1" x14ac:dyDescent="0.2">
      <c r="A43" s="23"/>
      <c r="B43" s="213" t="s">
        <v>46</v>
      </c>
      <c r="C43" s="213"/>
      <c r="D43" s="213"/>
      <c r="E43" s="149" t="s">
        <v>56</v>
      </c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1"/>
    </row>
    <row r="44" spans="1:28" ht="96.75" customHeight="1" x14ac:dyDescent="0.2">
      <c r="A44" s="20">
        <v>3</v>
      </c>
      <c r="B44" s="175" t="s">
        <v>81</v>
      </c>
      <c r="C44" s="176"/>
      <c r="D44" s="177"/>
      <c r="E44" s="8"/>
      <c r="F44" s="3"/>
      <c r="G44" s="9" t="s">
        <v>19</v>
      </c>
      <c r="H44" s="96">
        <v>2000</v>
      </c>
      <c r="I44" s="96">
        <f>SUM(I45)</f>
        <v>2572</v>
      </c>
      <c r="J44" s="69" t="s">
        <v>92</v>
      </c>
      <c r="K44" s="69" t="s">
        <v>94</v>
      </c>
      <c r="L44" s="69" t="s">
        <v>95</v>
      </c>
      <c r="M44" s="117">
        <v>153</v>
      </c>
      <c r="N44" s="119">
        <f>+J44+K44+L44+M44:M44</f>
        <v>496</v>
      </c>
      <c r="O44" s="101">
        <v>597</v>
      </c>
      <c r="P44" s="84">
        <v>163</v>
      </c>
      <c r="Q44" s="132">
        <v>687</v>
      </c>
      <c r="R44" s="84"/>
      <c r="S44" s="30">
        <f>SUM(O44:R44)</f>
        <v>1447</v>
      </c>
      <c r="T44" s="65"/>
      <c r="U44" s="12"/>
      <c r="V44" s="12"/>
      <c r="W44" s="12"/>
      <c r="X44" s="30">
        <f>SUM(T44:W44)</f>
        <v>0</v>
      </c>
      <c r="Y44" s="119">
        <f>SUM(N44+S44+X44)</f>
        <v>1943</v>
      </c>
      <c r="Z44" s="35">
        <f>SUM(Y44/I44)</f>
        <v>0.75544323483670295</v>
      </c>
      <c r="AA44" s="6">
        <v>2000000</v>
      </c>
      <c r="AB44" s="72" t="s">
        <v>77</v>
      </c>
    </row>
    <row r="45" spans="1:28" ht="78.75" customHeight="1" x14ac:dyDescent="0.2">
      <c r="A45" s="20"/>
      <c r="B45" s="60"/>
      <c r="C45" s="61"/>
      <c r="D45" s="62"/>
      <c r="E45" s="79" t="s">
        <v>81</v>
      </c>
      <c r="F45" s="26"/>
      <c r="G45" s="12" t="s">
        <v>18</v>
      </c>
      <c r="H45" s="96">
        <v>2000</v>
      </c>
      <c r="I45" s="96">
        <f>2000+572</f>
        <v>2572</v>
      </c>
      <c r="J45" s="69" t="s">
        <v>92</v>
      </c>
      <c r="K45" s="69">
        <f>250+13</f>
        <v>263</v>
      </c>
      <c r="L45" s="120">
        <v>80</v>
      </c>
      <c r="M45" s="115" t="s">
        <v>93</v>
      </c>
      <c r="N45" s="16">
        <f>+J45+K45+L45+M45</f>
        <v>496</v>
      </c>
      <c r="O45" s="102">
        <v>597</v>
      </c>
      <c r="P45" s="102">
        <v>163</v>
      </c>
      <c r="Q45" s="135">
        <v>687</v>
      </c>
      <c r="R45" s="102"/>
      <c r="S45" s="16">
        <f t="shared" ref="S45:S46" si="16">SUM(O45:R45)</f>
        <v>1447</v>
      </c>
      <c r="T45" s="71"/>
      <c r="U45" s="71"/>
      <c r="V45" s="16"/>
      <c r="W45" s="71"/>
      <c r="X45" s="16">
        <f t="shared" ref="X45" si="17">SUM(T45:W45)</f>
        <v>0</v>
      </c>
      <c r="Y45" s="16">
        <f t="shared" ref="Y45:Y46" si="18">SUM(N45+S45+X45)</f>
        <v>1943</v>
      </c>
      <c r="Z45" s="35">
        <f t="shared" ref="Z45:Z46" si="19">SUM(Y45/I45)</f>
        <v>0.75544323483670295</v>
      </c>
      <c r="AA45" s="14"/>
      <c r="AB45" s="108"/>
    </row>
    <row r="46" spans="1:28" ht="42" customHeight="1" x14ac:dyDescent="0.2">
      <c r="A46" s="4"/>
      <c r="B46" s="164"/>
      <c r="C46" s="164"/>
      <c r="D46" s="164"/>
      <c r="E46" s="79" t="s">
        <v>82</v>
      </c>
      <c r="F46" s="26"/>
      <c r="G46" s="18" t="s">
        <v>21</v>
      </c>
      <c r="H46" s="96">
        <v>3</v>
      </c>
      <c r="I46" s="96">
        <f>3+35</f>
        <v>38</v>
      </c>
      <c r="J46" s="69" t="s">
        <v>92</v>
      </c>
      <c r="K46" s="69" t="s">
        <v>92</v>
      </c>
      <c r="L46" s="69" t="s">
        <v>92</v>
      </c>
      <c r="M46" s="69" t="s">
        <v>92</v>
      </c>
      <c r="N46" s="69" t="s">
        <v>92</v>
      </c>
      <c r="O46" s="120" t="s">
        <v>92</v>
      </c>
      <c r="P46" s="84">
        <v>1</v>
      </c>
      <c r="Q46" s="132" t="s">
        <v>92</v>
      </c>
      <c r="R46" s="84"/>
      <c r="S46" s="16">
        <f t="shared" si="16"/>
        <v>1</v>
      </c>
      <c r="T46" s="12"/>
      <c r="U46" s="12"/>
      <c r="V46" s="12"/>
      <c r="W46" s="12"/>
      <c r="X46" s="30">
        <f>SUM(T46:W46)</f>
        <v>0</v>
      </c>
      <c r="Y46" s="16">
        <f t="shared" si="18"/>
        <v>1</v>
      </c>
      <c r="Z46" s="35">
        <f t="shared" si="19"/>
        <v>2.6315789473684209E-2</v>
      </c>
      <c r="AA46" s="14"/>
      <c r="AB46" s="109"/>
    </row>
    <row r="47" spans="1:28" ht="30.75" customHeight="1" x14ac:dyDescent="0.2">
      <c r="A47" s="210" t="s">
        <v>83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2"/>
    </row>
    <row r="48" spans="1:28" ht="36" customHeight="1" x14ac:dyDescent="0.2">
      <c r="H48" s="7"/>
      <c r="I48" s="7"/>
      <c r="Q48" s="137"/>
    </row>
    <row r="49" spans="5:22" ht="36" customHeight="1" x14ac:dyDescent="0.2">
      <c r="H49" s="73"/>
      <c r="I49" s="7"/>
      <c r="Q49" s="137"/>
    </row>
    <row r="50" spans="5:22" ht="36" customHeight="1" x14ac:dyDescent="0.25">
      <c r="E50" s="80"/>
      <c r="H50" s="7"/>
      <c r="I50" s="7"/>
      <c r="Q50" s="137"/>
    </row>
    <row r="51" spans="5:22" ht="36" customHeight="1" x14ac:dyDescent="0.2">
      <c r="H51" s="7"/>
      <c r="I51" s="7"/>
      <c r="N51" s="31"/>
      <c r="Q51" s="137"/>
      <c r="V51" s="31"/>
    </row>
    <row r="52" spans="5:22" ht="36" customHeight="1" x14ac:dyDescent="0.2">
      <c r="H52" s="73"/>
      <c r="I52" s="73"/>
      <c r="N52" s="77"/>
      <c r="Q52" s="137"/>
    </row>
    <row r="53" spans="5:22" ht="36" customHeight="1" x14ac:dyDescent="0.2">
      <c r="H53" s="7"/>
      <c r="I53" s="7"/>
      <c r="Q53" s="137"/>
      <c r="S53" s="31"/>
      <c r="U53" s="31"/>
      <c r="V53" s="31"/>
    </row>
    <row r="54" spans="5:22" ht="36" customHeight="1" x14ac:dyDescent="0.2">
      <c r="H54" s="7"/>
      <c r="I54" s="7"/>
      <c r="K54" s="31"/>
      <c r="Q54" s="137"/>
    </row>
    <row r="55" spans="5:22" ht="36" customHeight="1" x14ac:dyDescent="0.2">
      <c r="H55" s="7"/>
      <c r="I55" s="7"/>
      <c r="O55" s="136" t="s">
        <v>59</v>
      </c>
      <c r="Q55" s="137"/>
    </row>
    <row r="56" spans="5:22" ht="36" customHeight="1" x14ac:dyDescent="0.2">
      <c r="H56" s="7"/>
      <c r="I56" s="7"/>
    </row>
    <row r="57" spans="5:22" ht="36" customHeight="1" x14ac:dyDescent="0.2">
      <c r="H57" s="7"/>
      <c r="I57" s="7"/>
    </row>
    <row r="58" spans="5:22" ht="36" customHeight="1" x14ac:dyDescent="0.2">
      <c r="H58" s="7"/>
      <c r="I58" s="7"/>
    </row>
    <row r="59" spans="5:22" ht="36" customHeight="1" x14ac:dyDescent="0.2">
      <c r="H59" s="7"/>
      <c r="I59" s="7"/>
    </row>
    <row r="60" spans="5:22" ht="36" customHeight="1" x14ac:dyDescent="0.2">
      <c r="H60" s="7"/>
      <c r="I60" s="7"/>
    </row>
    <row r="61" spans="5:22" ht="36" customHeight="1" x14ac:dyDescent="0.2">
      <c r="H61" s="7"/>
      <c r="I61" s="7"/>
    </row>
    <row r="62" spans="5:22" ht="36" customHeight="1" x14ac:dyDescent="0.2">
      <c r="H62" s="7"/>
      <c r="I62" s="7"/>
    </row>
    <row r="63" spans="5:22" ht="36" customHeight="1" x14ac:dyDescent="0.2">
      <c r="H63" s="7"/>
      <c r="I63" s="7"/>
    </row>
    <row r="64" spans="5:22" ht="36" customHeight="1" x14ac:dyDescent="0.2">
      <c r="H64" s="7"/>
      <c r="I64" s="7"/>
    </row>
    <row r="65" spans="8:9" ht="36" customHeight="1" x14ac:dyDescent="0.2">
      <c r="H65" s="7"/>
      <c r="I65" s="7"/>
    </row>
    <row r="66" spans="8:9" ht="36" customHeight="1" x14ac:dyDescent="0.2">
      <c r="H66" s="7"/>
      <c r="I66" s="7"/>
    </row>
    <row r="67" spans="8:9" ht="36" customHeight="1" x14ac:dyDescent="0.2">
      <c r="H67" s="7"/>
      <c r="I67" s="7"/>
    </row>
    <row r="68" spans="8:9" ht="36" customHeight="1" x14ac:dyDescent="0.2">
      <c r="H68" s="7"/>
      <c r="I68" s="7"/>
    </row>
    <row r="69" spans="8:9" ht="36" customHeight="1" x14ac:dyDescent="0.2">
      <c r="H69" s="7"/>
      <c r="I69" s="7"/>
    </row>
    <row r="70" spans="8:9" ht="36" customHeight="1" x14ac:dyDescent="0.2">
      <c r="H70" s="7"/>
      <c r="I70" s="7"/>
    </row>
    <row r="71" spans="8:9" ht="36" customHeight="1" x14ac:dyDescent="0.2">
      <c r="H71" s="7"/>
      <c r="I71" s="7"/>
    </row>
    <row r="72" spans="8:9" ht="36" customHeight="1" x14ac:dyDescent="0.2">
      <c r="H72" s="7"/>
      <c r="I72" s="7"/>
    </row>
    <row r="73" spans="8:9" ht="36" customHeight="1" x14ac:dyDescent="0.2">
      <c r="H73" s="7"/>
      <c r="I73" s="7"/>
    </row>
    <row r="74" spans="8:9" ht="36" customHeight="1" x14ac:dyDescent="0.2">
      <c r="H74" s="7"/>
      <c r="I74" s="7"/>
    </row>
    <row r="75" spans="8:9" ht="36" customHeight="1" x14ac:dyDescent="0.2">
      <c r="H75" s="7"/>
      <c r="I75" s="7"/>
    </row>
    <row r="76" spans="8:9" ht="36" customHeight="1" x14ac:dyDescent="0.2">
      <c r="H76" s="7"/>
      <c r="I76" s="7"/>
    </row>
    <row r="77" spans="8:9" ht="36" customHeight="1" x14ac:dyDescent="0.2">
      <c r="H77" s="7"/>
      <c r="I77" s="7"/>
    </row>
    <row r="78" spans="8:9" ht="36" customHeight="1" x14ac:dyDescent="0.2">
      <c r="H78" s="7"/>
      <c r="I78" s="7"/>
    </row>
    <row r="79" spans="8:9" ht="36" customHeight="1" x14ac:dyDescent="0.2">
      <c r="H79" s="7"/>
      <c r="I79" s="7"/>
    </row>
    <row r="80" spans="8:9" ht="36" customHeight="1" x14ac:dyDescent="0.2">
      <c r="H80" s="7"/>
      <c r="I80" s="7"/>
    </row>
    <row r="81" spans="8:9" ht="36" customHeight="1" x14ac:dyDescent="0.2">
      <c r="H81" s="7"/>
      <c r="I81" s="7"/>
    </row>
    <row r="82" spans="8:9" ht="36" customHeight="1" x14ac:dyDescent="0.2">
      <c r="H82" s="7"/>
      <c r="I82" s="7"/>
    </row>
    <row r="83" spans="8:9" ht="36" customHeight="1" x14ac:dyDescent="0.2">
      <c r="H83" s="7"/>
      <c r="I83" s="7"/>
    </row>
    <row r="84" spans="8:9" ht="36" customHeight="1" x14ac:dyDescent="0.2">
      <c r="H84" s="7"/>
      <c r="I84" s="7"/>
    </row>
    <row r="85" spans="8:9" ht="36" customHeight="1" x14ac:dyDescent="0.2">
      <c r="H85" s="7"/>
      <c r="I85" s="7"/>
    </row>
    <row r="86" spans="8:9" ht="36" customHeight="1" x14ac:dyDescent="0.2">
      <c r="H86" s="7"/>
      <c r="I86" s="7"/>
    </row>
    <row r="87" spans="8:9" ht="36" customHeight="1" x14ac:dyDescent="0.2">
      <c r="H87" s="7"/>
      <c r="I87" s="7"/>
    </row>
    <row r="88" spans="8:9" ht="36" customHeight="1" x14ac:dyDescent="0.2">
      <c r="H88" s="7"/>
      <c r="I88" s="7"/>
    </row>
    <row r="89" spans="8:9" ht="36" customHeight="1" x14ac:dyDescent="0.2">
      <c r="H89" s="7"/>
      <c r="I89" s="7"/>
    </row>
    <row r="90" spans="8:9" ht="36" customHeight="1" x14ac:dyDescent="0.2">
      <c r="H90" s="7"/>
      <c r="I90" s="7"/>
    </row>
    <row r="91" spans="8:9" ht="36" customHeight="1" x14ac:dyDescent="0.2">
      <c r="H91" s="7"/>
      <c r="I91" s="7"/>
    </row>
    <row r="92" spans="8:9" ht="36" customHeight="1" x14ac:dyDescent="0.2">
      <c r="H92" s="7"/>
      <c r="I92" s="7"/>
    </row>
    <row r="93" spans="8:9" ht="36" customHeight="1" x14ac:dyDescent="0.2">
      <c r="H93" s="7"/>
      <c r="I93" s="7"/>
    </row>
    <row r="94" spans="8:9" ht="36" customHeight="1" x14ac:dyDescent="0.2">
      <c r="H94" s="7"/>
      <c r="I94" s="7"/>
    </row>
    <row r="95" spans="8:9" ht="36" customHeight="1" x14ac:dyDescent="0.2">
      <c r="H95" s="7"/>
      <c r="I95" s="7"/>
    </row>
    <row r="96" spans="8:9" ht="36" customHeight="1" x14ac:dyDescent="0.2">
      <c r="H96" s="7"/>
      <c r="I96" s="7"/>
    </row>
    <row r="97" spans="8:9" ht="36" customHeight="1" x14ac:dyDescent="0.2">
      <c r="H97" s="7"/>
      <c r="I97" s="7"/>
    </row>
    <row r="98" spans="8:9" ht="36" customHeight="1" x14ac:dyDescent="0.2">
      <c r="H98" s="7"/>
      <c r="I98" s="7"/>
    </row>
    <row r="99" spans="8:9" ht="36" customHeight="1" x14ac:dyDescent="0.2">
      <c r="H99" s="7"/>
      <c r="I99" s="7"/>
    </row>
    <row r="100" spans="8:9" ht="36" customHeight="1" x14ac:dyDescent="0.2">
      <c r="H100" s="7"/>
      <c r="I100" s="7"/>
    </row>
    <row r="101" spans="8:9" ht="36" customHeight="1" x14ac:dyDescent="0.2">
      <c r="H101" s="7"/>
      <c r="I101" s="7"/>
    </row>
    <row r="102" spans="8:9" ht="36" customHeight="1" x14ac:dyDescent="0.2">
      <c r="H102" s="7"/>
      <c r="I102" s="7"/>
    </row>
    <row r="103" spans="8:9" ht="36" customHeight="1" x14ac:dyDescent="0.2">
      <c r="H103" s="7"/>
      <c r="I103" s="7"/>
    </row>
    <row r="104" spans="8:9" ht="36" customHeight="1" x14ac:dyDescent="0.2">
      <c r="H104" s="7"/>
      <c r="I104" s="7"/>
    </row>
    <row r="105" spans="8:9" ht="36" customHeight="1" x14ac:dyDescent="0.2">
      <c r="H105" s="7"/>
      <c r="I105" s="7"/>
    </row>
    <row r="106" spans="8:9" ht="36" customHeight="1" x14ac:dyDescent="0.2">
      <c r="H106" s="7"/>
      <c r="I106" s="7"/>
    </row>
    <row r="107" spans="8:9" ht="36" customHeight="1" x14ac:dyDescent="0.2">
      <c r="H107" s="7"/>
      <c r="I107" s="7"/>
    </row>
    <row r="108" spans="8:9" ht="36" customHeight="1" x14ac:dyDescent="0.2">
      <c r="H108" s="7"/>
      <c r="I108" s="7"/>
    </row>
    <row r="109" spans="8:9" ht="36" customHeight="1" x14ac:dyDescent="0.2">
      <c r="H109" s="7"/>
      <c r="I109" s="7"/>
    </row>
    <row r="110" spans="8:9" ht="36" customHeight="1" x14ac:dyDescent="0.2">
      <c r="H110" s="7"/>
      <c r="I110" s="7"/>
    </row>
    <row r="111" spans="8:9" ht="36" customHeight="1" x14ac:dyDescent="0.2">
      <c r="H111" s="7"/>
      <c r="I111" s="7"/>
    </row>
    <row r="112" spans="8:9" ht="36" customHeight="1" x14ac:dyDescent="0.2">
      <c r="H112" s="7"/>
      <c r="I112" s="7"/>
    </row>
    <row r="113" spans="8:9" ht="36" customHeight="1" x14ac:dyDescent="0.2">
      <c r="H113" s="7"/>
      <c r="I113" s="7"/>
    </row>
    <row r="114" spans="8:9" ht="36" customHeight="1" x14ac:dyDescent="0.2">
      <c r="H114" s="7"/>
      <c r="I114" s="7"/>
    </row>
    <row r="115" spans="8:9" ht="36" customHeight="1" x14ac:dyDescent="0.2">
      <c r="H115" s="7"/>
      <c r="I115" s="7"/>
    </row>
    <row r="116" spans="8:9" ht="36" customHeight="1" x14ac:dyDescent="0.2">
      <c r="H116" s="7"/>
      <c r="I116" s="7"/>
    </row>
    <row r="117" spans="8:9" ht="36" customHeight="1" x14ac:dyDescent="0.2">
      <c r="H117" s="7"/>
      <c r="I117" s="7"/>
    </row>
    <row r="118" spans="8:9" ht="36" customHeight="1" x14ac:dyDescent="0.2">
      <c r="H118" s="7"/>
      <c r="I118" s="7"/>
    </row>
    <row r="119" spans="8:9" ht="36" customHeight="1" x14ac:dyDescent="0.2">
      <c r="H119" s="7"/>
      <c r="I119" s="7"/>
    </row>
    <row r="120" spans="8:9" ht="36" customHeight="1" x14ac:dyDescent="0.2">
      <c r="H120" s="7"/>
      <c r="I120" s="7"/>
    </row>
    <row r="121" spans="8:9" ht="36" customHeight="1" x14ac:dyDescent="0.2">
      <c r="H121" s="7"/>
      <c r="I121" s="7"/>
    </row>
    <row r="122" spans="8:9" ht="36" customHeight="1" x14ac:dyDescent="0.2">
      <c r="H122" s="7"/>
      <c r="I122" s="7"/>
    </row>
    <row r="123" spans="8:9" ht="36" customHeight="1" x14ac:dyDescent="0.2">
      <c r="H123" s="7"/>
      <c r="I123" s="7"/>
    </row>
    <row r="124" spans="8:9" ht="36" customHeight="1" x14ac:dyDescent="0.2">
      <c r="H124" s="7"/>
      <c r="I124" s="7"/>
    </row>
    <row r="125" spans="8:9" ht="36" customHeight="1" x14ac:dyDescent="0.2">
      <c r="H125" s="7"/>
      <c r="I125" s="7"/>
    </row>
    <row r="126" spans="8:9" ht="36" customHeight="1" x14ac:dyDescent="0.2">
      <c r="H126" s="7"/>
      <c r="I126" s="7"/>
    </row>
    <row r="127" spans="8:9" ht="36" customHeight="1" x14ac:dyDescent="0.2">
      <c r="H127" s="7"/>
      <c r="I127" s="7"/>
    </row>
    <row r="128" spans="8:9" ht="36" customHeight="1" x14ac:dyDescent="0.2">
      <c r="H128" s="7"/>
      <c r="I128" s="7"/>
    </row>
    <row r="129" spans="8:9" ht="36" customHeight="1" x14ac:dyDescent="0.2">
      <c r="H129" s="7"/>
      <c r="I129" s="7"/>
    </row>
    <row r="130" spans="8:9" ht="36" customHeight="1" x14ac:dyDescent="0.2">
      <c r="H130" s="7"/>
      <c r="I130" s="7"/>
    </row>
    <row r="131" spans="8:9" ht="36" customHeight="1" x14ac:dyDescent="0.2">
      <c r="H131" s="7"/>
      <c r="I131" s="7"/>
    </row>
    <row r="132" spans="8:9" ht="36" customHeight="1" x14ac:dyDescent="0.2">
      <c r="H132" s="7"/>
      <c r="I132" s="7"/>
    </row>
    <row r="133" spans="8:9" ht="36" customHeight="1" x14ac:dyDescent="0.2">
      <c r="H133" s="7"/>
      <c r="I133" s="7"/>
    </row>
    <row r="134" spans="8:9" ht="36" customHeight="1" x14ac:dyDescent="0.2">
      <c r="H134" s="7"/>
      <c r="I134" s="7"/>
    </row>
    <row r="135" spans="8:9" ht="36" customHeight="1" x14ac:dyDescent="0.2">
      <c r="H135" s="7"/>
      <c r="I135" s="7"/>
    </row>
    <row r="136" spans="8:9" ht="36" customHeight="1" x14ac:dyDescent="0.2">
      <c r="H136" s="7"/>
      <c r="I136" s="7"/>
    </row>
    <row r="137" spans="8:9" ht="36" customHeight="1" x14ac:dyDescent="0.2">
      <c r="H137" s="7"/>
      <c r="I137" s="7"/>
    </row>
    <row r="138" spans="8:9" ht="36" customHeight="1" x14ac:dyDescent="0.2">
      <c r="H138" s="7"/>
      <c r="I138" s="7"/>
    </row>
    <row r="139" spans="8:9" ht="36" customHeight="1" x14ac:dyDescent="0.2">
      <c r="H139" s="7"/>
      <c r="I139" s="7"/>
    </row>
    <row r="140" spans="8:9" ht="36" customHeight="1" x14ac:dyDescent="0.2">
      <c r="H140" s="7"/>
      <c r="I140" s="7"/>
    </row>
    <row r="141" spans="8:9" ht="36" customHeight="1" x14ac:dyDescent="0.2">
      <c r="H141" s="7"/>
      <c r="I141" s="7"/>
    </row>
    <row r="142" spans="8:9" ht="36" customHeight="1" x14ac:dyDescent="0.2">
      <c r="H142" s="7"/>
      <c r="I142" s="7"/>
    </row>
    <row r="143" spans="8:9" ht="36" customHeight="1" x14ac:dyDescent="0.2">
      <c r="H143" s="7"/>
      <c r="I143" s="7"/>
    </row>
    <row r="144" spans="8:9" ht="36" customHeight="1" x14ac:dyDescent="0.2">
      <c r="H144" s="7"/>
      <c r="I144" s="7"/>
    </row>
    <row r="145" spans="8:9" ht="36" customHeight="1" x14ac:dyDescent="0.2">
      <c r="H145" s="7"/>
      <c r="I145" s="7"/>
    </row>
    <row r="146" spans="8:9" ht="36" customHeight="1" x14ac:dyDescent="0.2">
      <c r="H146" s="7"/>
      <c r="I146" s="7"/>
    </row>
    <row r="147" spans="8:9" ht="36" customHeight="1" x14ac:dyDescent="0.2">
      <c r="H147" s="7"/>
      <c r="I147" s="7"/>
    </row>
    <row r="148" spans="8:9" ht="36" customHeight="1" x14ac:dyDescent="0.2">
      <c r="H148" s="7"/>
      <c r="I148" s="7"/>
    </row>
    <row r="149" spans="8:9" ht="36" customHeight="1" x14ac:dyDescent="0.2">
      <c r="H149" s="7"/>
      <c r="I149" s="7"/>
    </row>
    <row r="150" spans="8:9" ht="36" customHeight="1" x14ac:dyDescent="0.2">
      <c r="H150" s="7"/>
      <c r="I150" s="7"/>
    </row>
    <row r="151" spans="8:9" ht="36" customHeight="1" x14ac:dyDescent="0.2">
      <c r="H151" s="7"/>
      <c r="I151" s="7"/>
    </row>
    <row r="152" spans="8:9" ht="36" customHeight="1" x14ac:dyDescent="0.2">
      <c r="H152" s="7"/>
      <c r="I152" s="7"/>
    </row>
    <row r="153" spans="8:9" ht="36" customHeight="1" x14ac:dyDescent="0.2">
      <c r="H153" s="7"/>
      <c r="I153" s="7"/>
    </row>
    <row r="154" spans="8:9" ht="36" customHeight="1" x14ac:dyDescent="0.2">
      <c r="H154" s="7"/>
      <c r="I154" s="7"/>
    </row>
    <row r="155" spans="8:9" ht="36" customHeight="1" x14ac:dyDescent="0.2">
      <c r="H155" s="7"/>
      <c r="I155" s="7"/>
    </row>
    <row r="156" spans="8:9" ht="36" customHeight="1" x14ac:dyDescent="0.2">
      <c r="H156" s="7"/>
      <c r="I156" s="7"/>
    </row>
    <row r="157" spans="8:9" ht="36" customHeight="1" x14ac:dyDescent="0.2">
      <c r="H157" s="7"/>
      <c r="I157" s="7"/>
    </row>
    <row r="158" spans="8:9" ht="36" customHeight="1" x14ac:dyDescent="0.2">
      <c r="H158" s="7"/>
      <c r="I158" s="7"/>
    </row>
    <row r="159" spans="8:9" ht="36" customHeight="1" x14ac:dyDescent="0.2">
      <c r="H159" s="7"/>
      <c r="I159" s="7"/>
    </row>
    <row r="160" spans="8:9" ht="36" customHeight="1" x14ac:dyDescent="0.2">
      <c r="H160" s="7"/>
      <c r="I160" s="7"/>
    </row>
    <row r="161" spans="8:9" ht="36" customHeight="1" x14ac:dyDescent="0.2">
      <c r="H161" s="7"/>
      <c r="I161" s="7"/>
    </row>
    <row r="162" spans="8:9" ht="36" customHeight="1" x14ac:dyDescent="0.2">
      <c r="H162" s="7"/>
      <c r="I162" s="7"/>
    </row>
    <row r="163" spans="8:9" ht="36" customHeight="1" x14ac:dyDescent="0.2">
      <c r="H163" s="7"/>
      <c r="I163" s="7"/>
    </row>
    <row r="164" spans="8:9" ht="36" customHeight="1" x14ac:dyDescent="0.2">
      <c r="H164" s="7"/>
      <c r="I164" s="7"/>
    </row>
    <row r="165" spans="8:9" ht="36" customHeight="1" x14ac:dyDescent="0.2">
      <c r="H165" s="7"/>
      <c r="I165" s="7"/>
    </row>
    <row r="166" spans="8:9" ht="36" customHeight="1" x14ac:dyDescent="0.2">
      <c r="H166" s="7"/>
      <c r="I166" s="7"/>
    </row>
    <row r="167" spans="8:9" ht="36" customHeight="1" x14ac:dyDescent="0.2">
      <c r="H167" s="7"/>
      <c r="I167" s="7"/>
    </row>
    <row r="168" spans="8:9" ht="36" customHeight="1" x14ac:dyDescent="0.2">
      <c r="H168" s="7"/>
      <c r="I168" s="7"/>
    </row>
    <row r="169" spans="8:9" ht="36" customHeight="1" x14ac:dyDescent="0.2">
      <c r="H169" s="7"/>
      <c r="I169" s="7"/>
    </row>
    <row r="170" spans="8:9" ht="36" customHeight="1" x14ac:dyDescent="0.2">
      <c r="H170" s="7"/>
      <c r="I170" s="7"/>
    </row>
    <row r="171" spans="8:9" ht="36" customHeight="1" x14ac:dyDescent="0.2">
      <c r="H171" s="7"/>
      <c r="I171" s="7"/>
    </row>
    <row r="172" spans="8:9" ht="36" customHeight="1" x14ac:dyDescent="0.2">
      <c r="H172" s="7"/>
      <c r="I172" s="7"/>
    </row>
    <row r="173" spans="8:9" ht="36" customHeight="1" x14ac:dyDescent="0.2">
      <c r="H173" s="7"/>
      <c r="I173" s="7"/>
    </row>
    <row r="174" spans="8:9" ht="36" customHeight="1" x14ac:dyDescent="0.2">
      <c r="H174" s="7"/>
      <c r="I174" s="7"/>
    </row>
    <row r="175" spans="8:9" ht="36" customHeight="1" x14ac:dyDescent="0.2">
      <c r="H175" s="7"/>
      <c r="I175" s="7"/>
    </row>
    <row r="176" spans="8:9" ht="36" customHeight="1" x14ac:dyDescent="0.2">
      <c r="H176" s="7"/>
      <c r="I176" s="7"/>
    </row>
    <row r="177" spans="8:9" ht="36" customHeight="1" x14ac:dyDescent="0.2">
      <c r="H177" s="7"/>
      <c r="I177" s="7"/>
    </row>
    <row r="178" spans="8:9" ht="36" customHeight="1" x14ac:dyDescent="0.2">
      <c r="H178" s="7"/>
      <c r="I178" s="7"/>
    </row>
    <row r="179" spans="8:9" ht="36" customHeight="1" x14ac:dyDescent="0.2">
      <c r="H179" s="7"/>
      <c r="I179" s="7"/>
    </row>
    <row r="180" spans="8:9" ht="36" customHeight="1" x14ac:dyDescent="0.2">
      <c r="H180" s="7"/>
      <c r="I180" s="7"/>
    </row>
    <row r="181" spans="8:9" ht="36" customHeight="1" x14ac:dyDescent="0.2">
      <c r="H181" s="7"/>
      <c r="I181" s="7"/>
    </row>
    <row r="182" spans="8:9" ht="36" customHeight="1" x14ac:dyDescent="0.2">
      <c r="H182" s="7"/>
      <c r="I182" s="7"/>
    </row>
    <row r="183" spans="8:9" ht="36" customHeight="1" x14ac:dyDescent="0.2">
      <c r="H183" s="7"/>
      <c r="I183" s="7"/>
    </row>
    <row r="184" spans="8:9" ht="36" customHeight="1" x14ac:dyDescent="0.2">
      <c r="H184" s="7"/>
      <c r="I184" s="7"/>
    </row>
    <row r="185" spans="8:9" ht="36" customHeight="1" x14ac:dyDescent="0.2">
      <c r="H185" s="7"/>
      <c r="I185" s="7"/>
    </row>
    <row r="186" spans="8:9" ht="36" customHeight="1" x14ac:dyDescent="0.2">
      <c r="H186" s="7"/>
      <c r="I186" s="7"/>
    </row>
    <row r="187" spans="8:9" ht="36" customHeight="1" x14ac:dyDescent="0.2">
      <c r="H187" s="7"/>
      <c r="I187" s="7"/>
    </row>
    <row r="188" spans="8:9" ht="36" customHeight="1" x14ac:dyDescent="0.2">
      <c r="H188" s="7"/>
      <c r="I188" s="7"/>
    </row>
    <row r="189" spans="8:9" ht="36" customHeight="1" x14ac:dyDescent="0.2">
      <c r="H189" s="7"/>
      <c r="I189" s="7"/>
    </row>
    <row r="190" spans="8:9" ht="36" customHeight="1" x14ac:dyDescent="0.2">
      <c r="H190" s="7"/>
      <c r="I190" s="7"/>
    </row>
    <row r="191" spans="8:9" ht="36" customHeight="1" x14ac:dyDescent="0.2">
      <c r="H191" s="7"/>
      <c r="I191" s="7"/>
    </row>
    <row r="192" spans="8:9" ht="36" customHeight="1" x14ac:dyDescent="0.2">
      <c r="H192" s="7"/>
      <c r="I192" s="7"/>
    </row>
    <row r="193" spans="8:9" ht="36" customHeight="1" x14ac:dyDescent="0.2">
      <c r="H193" s="7"/>
      <c r="I193" s="7"/>
    </row>
    <row r="194" spans="8:9" ht="36" customHeight="1" x14ac:dyDescent="0.2">
      <c r="H194" s="7"/>
      <c r="I194" s="7"/>
    </row>
    <row r="195" spans="8:9" ht="36" customHeight="1" x14ac:dyDescent="0.2">
      <c r="H195" s="7"/>
      <c r="I195" s="7"/>
    </row>
    <row r="196" spans="8:9" ht="36" customHeight="1" x14ac:dyDescent="0.2">
      <c r="H196" s="7"/>
      <c r="I196" s="7"/>
    </row>
    <row r="197" spans="8:9" ht="36" customHeight="1" x14ac:dyDescent="0.2"/>
    <row r="198" spans="8:9" ht="36" customHeight="1" x14ac:dyDescent="0.2"/>
    <row r="199" spans="8:9" ht="36" customHeight="1" x14ac:dyDescent="0.2"/>
    <row r="200" spans="8:9" ht="36" customHeight="1" x14ac:dyDescent="0.2"/>
    <row r="201" spans="8:9" ht="36" customHeight="1" x14ac:dyDescent="0.2"/>
    <row r="202" spans="8:9" ht="36" customHeight="1" x14ac:dyDescent="0.2"/>
    <row r="203" spans="8:9" ht="36" customHeight="1" x14ac:dyDescent="0.2"/>
    <row r="204" spans="8:9" ht="36" customHeight="1" x14ac:dyDescent="0.2"/>
    <row r="205" spans="8:9" ht="36" customHeight="1" x14ac:dyDescent="0.2"/>
    <row r="206" spans="8:9" ht="36" customHeight="1" x14ac:dyDescent="0.2"/>
    <row r="207" spans="8:9" ht="36" customHeight="1" x14ac:dyDescent="0.2"/>
    <row r="208" spans="8:9" ht="36" customHeight="1" x14ac:dyDescent="0.2"/>
    <row r="209" ht="36" customHeight="1" x14ac:dyDescent="0.2"/>
    <row r="210" ht="36" customHeight="1" x14ac:dyDescent="0.2"/>
    <row r="211" ht="36" customHeight="1" x14ac:dyDescent="0.2"/>
    <row r="212" ht="36" customHeight="1" x14ac:dyDescent="0.2"/>
    <row r="213" ht="36" customHeight="1" x14ac:dyDescent="0.2"/>
    <row r="214" ht="36" customHeight="1" x14ac:dyDescent="0.2"/>
    <row r="215" ht="36" customHeight="1" x14ac:dyDescent="0.2"/>
    <row r="216" ht="36" customHeight="1" x14ac:dyDescent="0.2"/>
    <row r="217" ht="36" customHeight="1" x14ac:dyDescent="0.2"/>
    <row r="218" ht="36" customHeight="1" x14ac:dyDescent="0.2"/>
    <row r="219" ht="36" customHeight="1" x14ac:dyDescent="0.2"/>
    <row r="220" ht="36" customHeight="1" x14ac:dyDescent="0.2"/>
    <row r="221" ht="36" customHeight="1" x14ac:dyDescent="0.2"/>
    <row r="222" ht="36" customHeight="1" x14ac:dyDescent="0.2"/>
    <row r="223" ht="36" customHeight="1" x14ac:dyDescent="0.2"/>
    <row r="224" ht="36" customHeight="1" x14ac:dyDescent="0.2"/>
    <row r="225" ht="36" customHeight="1" x14ac:dyDescent="0.2"/>
    <row r="226" ht="36" customHeight="1" x14ac:dyDescent="0.2"/>
    <row r="227" ht="36" customHeight="1" x14ac:dyDescent="0.2"/>
    <row r="228" ht="36" customHeight="1" x14ac:dyDescent="0.2"/>
    <row r="229" ht="36" customHeight="1" x14ac:dyDescent="0.2"/>
    <row r="230" ht="36" customHeight="1" x14ac:dyDescent="0.2"/>
    <row r="231" ht="36" customHeight="1" x14ac:dyDescent="0.2"/>
    <row r="232" ht="36" customHeight="1" x14ac:dyDescent="0.2"/>
  </sheetData>
  <mergeCells count="55">
    <mergeCell ref="AB33:AB34"/>
    <mergeCell ref="A47:AB47"/>
    <mergeCell ref="B43:D43"/>
    <mergeCell ref="B40:D40"/>
    <mergeCell ref="B39:D39"/>
    <mergeCell ref="B46:D46"/>
    <mergeCell ref="B44:D44"/>
    <mergeCell ref="B41:D41"/>
    <mergeCell ref="B42:D42"/>
    <mergeCell ref="E39:AB39"/>
    <mergeCell ref="E43:AB43"/>
    <mergeCell ref="B33:D33"/>
    <mergeCell ref="A1:AB1"/>
    <mergeCell ref="A4:C4"/>
    <mergeCell ref="D5:AB5"/>
    <mergeCell ref="D6:AB6"/>
    <mergeCell ref="A6:C6"/>
    <mergeCell ref="A2:AB2"/>
    <mergeCell ref="A3:C3"/>
    <mergeCell ref="A5:C5"/>
    <mergeCell ref="D3:AB3"/>
    <mergeCell ref="D4:AB4"/>
    <mergeCell ref="B32:D32"/>
    <mergeCell ref="A14:D14"/>
    <mergeCell ref="B27:D27"/>
    <mergeCell ref="B22:D22"/>
    <mergeCell ref="B18:D18"/>
    <mergeCell ref="B24:D24"/>
    <mergeCell ref="B17:D17"/>
    <mergeCell ref="A15:D15"/>
    <mergeCell ref="B19:D19"/>
    <mergeCell ref="B16:AB16"/>
    <mergeCell ref="E30:AB30"/>
    <mergeCell ref="B23:D23"/>
    <mergeCell ref="AB19:AB21"/>
    <mergeCell ref="A31:D31"/>
    <mergeCell ref="A29:AA29"/>
    <mergeCell ref="E31:AB31"/>
    <mergeCell ref="A30:D30"/>
    <mergeCell ref="B28:D28"/>
    <mergeCell ref="B25:D25"/>
    <mergeCell ref="A13:AA13"/>
    <mergeCell ref="E15:AB15"/>
    <mergeCell ref="A11:D11"/>
    <mergeCell ref="A12:D12"/>
    <mergeCell ref="E12:AB12"/>
    <mergeCell ref="E14:AB14"/>
    <mergeCell ref="A7:AB7"/>
    <mergeCell ref="A8:D8"/>
    <mergeCell ref="A9:D9"/>
    <mergeCell ref="E9:AB9"/>
    <mergeCell ref="E11:AB11"/>
    <mergeCell ref="A10:D10"/>
    <mergeCell ref="E8:AB8"/>
    <mergeCell ref="E10:AB10"/>
  </mergeCells>
  <printOptions horizontalCentered="1"/>
  <pageMargins left="0.7" right="0.7" top="0.75" bottom="0.75" header="0.3" footer="0.3"/>
  <pageSetup scale="50" orientation="landscape" r:id="rId1"/>
  <headerFooter>
    <oddFooter>&amp;C&amp;9PLAN OPERATIVO ANUAL, 2025
&amp;P</oddFooter>
  </headerFooter>
  <rowBreaks count="2" manualBreakCount="2">
    <brk id="23" max="27" man="1"/>
    <brk id="35" min="3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Irma Fidelia Samayoa Galindo</cp:lastModifiedBy>
  <cp:lastPrinted>2025-08-08T21:05:57Z</cp:lastPrinted>
  <dcterms:created xsi:type="dcterms:W3CDTF">2019-01-08T14:24:40Z</dcterms:created>
  <dcterms:modified xsi:type="dcterms:W3CDTF">2026-06-02T16:01:09Z</dcterms:modified>
</cp:coreProperties>
</file>