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samayoag\Desktop\Irma\2026\INFORMACION PUBLICA\INF OFICIO UIP 021\"/>
    </mc:Choice>
  </mc:AlternateContent>
  <bookViews>
    <workbookView xWindow="-120" yWindow="0" windowWidth="2280" windowHeight="0"/>
  </bookViews>
  <sheets>
    <sheet name="EJECUCION" sheetId="1" r:id="rId1"/>
  </sheets>
  <definedNames>
    <definedName name="_xlnm.Print_Area" localSheetId="0">EJECUCION!$A$1:$AB$48</definedName>
    <definedName name="_xlnm.Print_Titles" localSheetId="0">EJECUCION!$17:$17</definedName>
  </definedNames>
  <calcPr calcId="162913"/>
</workbook>
</file>

<file path=xl/calcChain.xml><?xml version="1.0" encoding="utf-8"?>
<calcChain xmlns="http://schemas.openxmlformats.org/spreadsheetml/2006/main">
  <c r="X29" i="1" l="1"/>
  <c r="X35" i="1" l="1"/>
  <c r="X36" i="1"/>
  <c r="I41" i="1" l="1"/>
  <c r="X38" i="1" l="1"/>
  <c r="X47" i="1"/>
  <c r="X46" i="1"/>
  <c r="X43" i="1"/>
  <c r="X42" i="1"/>
  <c r="X34" i="1"/>
  <c r="X33" i="1"/>
  <c r="T45" i="1"/>
  <c r="X45" i="1" s="1"/>
  <c r="T41" i="1"/>
  <c r="X27" i="1" l="1"/>
  <c r="X26" i="1"/>
  <c r="X28" i="1"/>
  <c r="T18" i="1"/>
  <c r="R18" i="1" l="1"/>
  <c r="R33" i="1" l="1"/>
  <c r="R45" i="1" l="1"/>
  <c r="R41" i="1" l="1"/>
  <c r="Q41" i="1" l="1"/>
  <c r="S27" i="1" l="1"/>
  <c r="S24" i="1" l="1"/>
  <c r="S22" i="1" l="1"/>
  <c r="S43" i="1" l="1"/>
  <c r="S35" i="1"/>
  <c r="S47" i="1"/>
  <c r="Y35" i="1" l="1"/>
  <c r="S20" i="1" l="1"/>
  <c r="S21" i="1"/>
  <c r="Y43" i="1" l="1"/>
  <c r="N34" i="1" l="1"/>
  <c r="N38" i="1"/>
  <c r="N37" i="1"/>
  <c r="M18" i="1" l="1"/>
  <c r="S46" i="1" l="1"/>
  <c r="N36" i="1" l="1"/>
  <c r="X37" i="1"/>
  <c r="S38" i="1"/>
  <c r="Y38" i="1" s="1"/>
  <c r="N18" i="1"/>
  <c r="Y36" i="1" l="1"/>
  <c r="N26" i="1"/>
  <c r="Y26" i="1" l="1"/>
  <c r="K33" i="1"/>
  <c r="I46" i="1"/>
  <c r="H41" i="1"/>
  <c r="Z43" i="1" l="1"/>
  <c r="I45" i="1"/>
  <c r="I28" i="1"/>
  <c r="I26" i="1"/>
  <c r="Z26" i="1" s="1"/>
  <c r="I25" i="1"/>
  <c r="I24" i="1"/>
  <c r="I23" i="1"/>
  <c r="Z36" i="1" l="1"/>
  <c r="Z35" i="1"/>
  <c r="Z38" i="1"/>
  <c r="K46" i="1"/>
  <c r="N46" i="1" s="1"/>
  <c r="Y46" i="1" l="1"/>
  <c r="N23" i="1"/>
  <c r="N22" i="1"/>
  <c r="Z46" i="1" l="1"/>
  <c r="X41" i="1" l="1"/>
  <c r="X22" i="1" l="1"/>
  <c r="Y22" i="1" l="1"/>
  <c r="Z22" i="1" l="1"/>
  <c r="S19" i="1"/>
  <c r="S45" i="1" l="1"/>
  <c r="X23" i="1" l="1"/>
  <c r="S23" i="1"/>
  <c r="Y23" i="1" l="1"/>
  <c r="Z23" i="1" s="1"/>
  <c r="S33" i="1"/>
  <c r="N33" i="1"/>
  <c r="S34" i="1"/>
  <c r="N45" i="1"/>
  <c r="S42" i="1"/>
  <c r="N42" i="1"/>
  <c r="S41" i="1"/>
  <c r="N41" i="1"/>
  <c r="Y33" i="1" l="1"/>
  <c r="Y47" i="1"/>
  <c r="Y45" i="1"/>
  <c r="Y41" i="1"/>
  <c r="Y42" i="1"/>
  <c r="Y34" i="1"/>
  <c r="AA34" i="1" l="1"/>
  <c r="AC32" i="1"/>
  <c r="Z47" i="1"/>
  <c r="Z42" i="1"/>
  <c r="X24" i="1"/>
  <c r="N24" i="1"/>
  <c r="Y24" i="1" l="1"/>
  <c r="Z24" i="1"/>
  <c r="Z45" i="1"/>
  <c r="X25" i="1" l="1"/>
  <c r="X21" i="1"/>
  <c r="X20" i="1"/>
  <c r="X19" i="1"/>
  <c r="X18" i="1"/>
  <c r="Z34" i="1" l="1"/>
  <c r="N19" i="1" l="1"/>
  <c r="N27" i="1"/>
  <c r="Y19" i="1" l="1"/>
  <c r="Y27" i="1"/>
  <c r="Z41" i="1"/>
  <c r="Z33" i="1"/>
  <c r="Z27" i="1" l="1"/>
  <c r="N21" i="1"/>
  <c r="Y21" i="1" s="1"/>
  <c r="N20" i="1"/>
  <c r="Y20" i="1" s="1"/>
  <c r="S25" i="1" l="1"/>
  <c r="N25" i="1"/>
  <c r="Z19" i="1" l="1"/>
  <c r="Y25" i="1"/>
  <c r="Z25" i="1" s="1"/>
  <c r="S18" i="1"/>
  <c r="Y18" i="1" s="1"/>
  <c r="Z18" i="1" l="1"/>
  <c r="S37" i="1" l="1"/>
  <c r="Y37" i="1" s="1"/>
  <c r="Z37" i="1" l="1"/>
</calcChain>
</file>

<file path=xl/sharedStrings.xml><?xml version="1.0" encoding="utf-8"?>
<sst xmlns="http://schemas.openxmlformats.org/spreadsheetml/2006/main" count="228" uniqueCount="105">
  <si>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</si>
  <si>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</si>
  <si>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</si>
  <si>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</si>
  <si>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</si>
  <si>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</si>
  <si>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</si>
  <si>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</si>
  <si>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</si>
  <si>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</si>
  <si>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</si>
  <si>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</si>
  <si>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</si>
  <si>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</si>
  <si>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</si>
  <si>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</si>
  <si>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</si>
  <si>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Documento</t>
  </si>
  <si>
    <t xml:space="preserve">Persona </t>
  </si>
  <si>
    <t>Persona</t>
  </si>
  <si>
    <t xml:space="preserve">Documento </t>
  </si>
  <si>
    <t xml:space="preserve">Entidad </t>
  </si>
  <si>
    <t xml:space="preserve">PROGRAMA 14: DESARROLLO DE LA MICRO, PEQUEÑA Y MEDIANA EMPRESA </t>
  </si>
  <si>
    <t xml:space="preserve">Precalificación y calificación de nuevas entidades  de servicios financieros en el cumplimiento al Reglamento de Operaciones Financieras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</si>
  <si>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</si>
  <si>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</si>
  <si>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</si>
  <si>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</si>
  <si>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</si>
  <si>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</si>
  <si>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</si>
  <si>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</si>
  <si>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</si>
  <si>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</si>
  <si>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</si>
  <si>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RESULTADO ESTRATÉGICO </t>
  </si>
  <si>
    <t>Fortalecer el ecosistema de las MIPYMEs y cooperativas para atracción de empleo y desarrollo económico de los guatemaltecos.</t>
  </si>
  <si>
    <t xml:space="preserve">DIRECCIÓN DE SERVICIOS FINANCIEROS EMPRESARIALES </t>
  </si>
  <si>
    <t xml:space="preserve"> Facilitación de recursos y servicios financieros en forma ágil y oportuna dentro de un marco de fomento adecuado con el fin de generar fuentes de trabajo, contribuir a disminuir los índices de pobreza y como un medio para el desarrollo del país. ( Programa Nacional SNIP 3496)</t>
  </si>
  <si>
    <t xml:space="preserve">DIRECCIÓN DE SERVICIOS  DE DESARROLLO EMPRESARIAL </t>
  </si>
  <si>
    <t>No.</t>
  </si>
  <si>
    <t>VISIÓN</t>
  </si>
  <si>
    <t>MISIÓN</t>
  </si>
  <si>
    <t>OBJETIVO ESTRATÉGICO</t>
  </si>
  <si>
    <t xml:space="preserve">INDICADOR </t>
  </si>
  <si>
    <t>Actividad: 
VINCULACIÓN INSTITUCIONAL</t>
  </si>
  <si>
    <t xml:space="preserve">Actividad: 
VINCULACIÓN INSTITUCIONAL
</t>
  </si>
  <si>
    <t xml:space="preserve">META VIGENTE 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</si>
  <si>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</si>
  <si>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</si>
  <si>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Empresario de Micro, pequeña y mediana empresa beneficiados con servicios  financieros </t>
  </si>
  <si>
    <t>Servicios Financieros a la Micro, Pequeña y Mediana Empresa</t>
  </si>
  <si>
    <t xml:space="preserve">Servicios de Asistencia Técnica en Desarrollo Empresarial a la Micro, Pequeña y Mediana Empresa </t>
  </si>
  <si>
    <t xml:space="preserve">Servicios de apoyo Técnico a Mujeres Microempresarias para el Empoderamiento Económico
 Eje: Seguridad alimentaria,, salud integral y educación para todas y todos.  R: Para el 2019, la brecha entres los grupos de población urbano/rural disminuyó a la mitad en el índice de desarrollo humano.  Línea base  0.174 (2011. Naciones Unidas) Meta 0.087  (2019)
</t>
  </si>
  <si>
    <t xml:space="preserve">Servicios de Apoyo en la Producción y Comercialización Artesanal
Eje: Seguridad alimentaria,, salud integral y educación para todas y todos.  R: Para el 2019, la brecha entre los grupos de población indígena/no indígena se redujo  a la mitad en el índice de desarrollo humano.. -Línea base  0.146 (2011. Naciones Unidas) Meta 0.073  (2019)
</t>
  </si>
  <si>
    <t xml:space="preserve">Número de  créditos  y servicios de desarrollo empresarial  al sector de la micro, pequeña y mediana empresa, mujeres empresarias y artesanos.  </t>
  </si>
  <si>
    <t xml:space="preserve">SEGUIMIENTO MENSUAL Y CUATRIMESTRAL DE EJECUCIÓN DE METAS FÍSICAS </t>
  </si>
  <si>
    <t xml:space="preserve">  </t>
  </si>
  <si>
    <t>Cooperativas, fundaciones, asociaciones y bancos con proyectos de asistencia financiera para beneficiar a micros, pequeños y medianos empresarios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</si>
  <si>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</si>
  <si>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</si>
  <si>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</si>
  <si>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</si>
  <si>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>Revisión,  autorización y seguimiento de desembolsos de préstamos otorgados a entidades de servicios financieros al sector de la MIPYME.</t>
  </si>
  <si>
    <t>Supervisión  y seguimiento de la utilización de los fondos del financiamiento otorgados a entidades de servicios financieros ejecución de los préstamos orientados a la asistencia financiera.</t>
  </si>
  <si>
    <t>Fortalecimientos a entidades de servicios financieros para el cumplimiento de los requisitos establecidos en el el reglamento de operaciones financieras.</t>
  </si>
  <si>
    <t xml:space="preserve">Entes de microfinanzas  sin fines de lucro beneficiados  certeza jurídica para otorgamiento de microcréditos </t>
  </si>
  <si>
    <t xml:space="preserve">Registro por créditos y retornos de capital a micro, pequeños y medianos empresarios beneficiados con servicios financieros </t>
  </si>
  <si>
    <t xml:space="preserve">Empresario de Micro, pequeña y mediana empresa beneficiados con créditos para  desarrollo empresarial y proyectos
</t>
  </si>
  <si>
    <t xml:space="preserve">Empresarios de Micro, pequeña y mediana empresa beneficiados con capacitaciones en servicios de desarrollo empresarial </t>
  </si>
  <si>
    <t xml:space="preserve">Personas beneficiadas con capacitaciones en servicios de desarrollo empresarial a nivel nacional </t>
  </si>
  <si>
    <t xml:space="preserve">Micros, pequeñas y medianas empresas beneficiadas con asistencia técnica en servicios de desarrollo empresarial a nivel nacional </t>
  </si>
  <si>
    <t>Micros, pequeñas y medianas empresas beneficiadas con asesoría en servicios de desarrollo empresarial a nivel nacional</t>
  </si>
  <si>
    <t xml:space="preserve">Micros, pequeñas y medianas empresas beneficiadas con vinculaciones comerciales para el desarrollo económico nacional </t>
  </si>
  <si>
    <t>Organizaciones públicas y privadas de la red nacional de emprendimiento beneficiadas con asistencia técnica en cultura emprendedora</t>
  </si>
  <si>
    <r>
      <t xml:space="preserve">% DE EJECUCIÓN
</t>
    </r>
    <r>
      <rPr>
        <sz val="8"/>
        <rFont val="Times New Roman"/>
        <family val="1"/>
      </rPr>
      <t xml:space="preserve"> </t>
    </r>
  </si>
  <si>
    <t xml:space="preserve">Mujeres empresarias capacitadas y con asistencia técnica en servicios de desarrollo  empresarial  </t>
  </si>
  <si>
    <t xml:space="preserve">Mujeres empresarias capacitadas en servicios de desarrollo  empresarial </t>
  </si>
  <si>
    <t xml:space="preserve">Mujeres empresarias con asistencia técnica en servicios de desarrollo  empresarial  </t>
  </si>
  <si>
    <t xml:space="preserve">Artesanos beneficiados con capacitación y asistencia técnica para mejorar la calidad, diseño en producción y comercialización artesanal </t>
  </si>
  <si>
    <t xml:space="preserve">Organizaciones de artesanos incorporados al sector formal </t>
  </si>
  <si>
    <t>PRESUPUESTO APROBADO MEDIANTE DECRETO 36-2024, LEY DE PRESUPUESTO GENERAL DE INGRESOS Y EGRESOS DEL ESTADO PARA EL EJERCICIO FISCAL 2025</t>
  </si>
  <si>
    <t xml:space="preserve">ODS 8: Prioridad 4 Metas Estratégicas de Desarrollo 
</t>
  </si>
  <si>
    <t>Se ha reducido la precariedad laboral mediante la generación  de empleos decentes y de calidad: a)subempleo a partir del ultimo dato disponible: 16.9 % b) informalidad : 69.2 %. c) desempleo: 3.2 % d. eliminación el % de trabajadores que viven en pobreza extrema.
Para el 2029, se ha incrementado en 3.7 puntos porcentuales la formalidad del empleo   ( de 32.3% en 2021 a 36.0% en 2029).</t>
  </si>
  <si>
    <t>Promover el crecimiento económico sostenido, inclusivo y sostenible, el empleo pleno y productivo y el trabajo decente para todos. Empleo e inversión : MED 7 :Se ha reducido la precariedad laboral mediante la generación de empleos decentes y de calidad. MED 8 : Para el 2030, elaborar y poner en práctica políticas encaminadas a promover un turismo sostenible que cree puestos de trabajo y promueva la cultura  y los productos locales.</t>
  </si>
  <si>
    <t>Para el 2025,  se ha incrementado en 193,443  los empresarios de MIPYMES,  emprendedores,  mujeres microempresarias y artesanos, beneficiados con acceso a créditos y servicios de desarrollo empresarial .(Línea base 28,484 en 2019 a 193,443, en el 2025).</t>
  </si>
  <si>
    <t xml:space="preserve">Mujeres </t>
  </si>
  <si>
    <t>Hombres</t>
  </si>
  <si>
    <t>2</t>
  </si>
  <si>
    <t>0</t>
  </si>
  <si>
    <t>153</t>
  </si>
  <si>
    <t>263</t>
  </si>
  <si>
    <t>80</t>
  </si>
  <si>
    <t xml:space="preserve"> </t>
  </si>
  <si>
    <t>Acciones para el financiamiento de proyectos
productivos para el fomento, innovación y transición
tecnológica a MIPYMES, grandes empresas y
cooperativas</t>
  </si>
  <si>
    <t xml:space="preserve">AVANCE FÍSICO 1ER. CUATRIMESTRE </t>
  </si>
  <si>
    <t>1</t>
  </si>
  <si>
    <t>411</t>
  </si>
  <si>
    <t>3318</t>
  </si>
  <si>
    <t>198</t>
  </si>
  <si>
    <t>24</t>
  </si>
  <si>
    <t>285</t>
  </si>
  <si>
    <r>
      <rPr>
        <b/>
        <i/>
        <sz val="10"/>
        <rFont val="Times New Roman"/>
        <family val="1"/>
      </rPr>
      <t xml:space="preserve">Vinculación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fortalecer mecanismos de Gobierno Abierto y Electrónico para los servicios ´públicos y rendición de cuentas .,•  EJE ESTRÁTEGICO: 2. DESARROLLO SOCIAL: Línea Estratégica: Desarrollo del Emprendimiento y de la Microempresa  y Línea Estratégica: Igualdad de Género y Empoderamiento Económico de las Mujeres: 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</si>
  <si>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123</t>
  </si>
  <si>
    <t>Los 801 préstamos otorgados al 31 de octubre de 2025, se han colocado a través de la Entidades ejecutoras del Fideicomiso apoyadas con recursos del "Fondo de Desarrollo de la Microempresa, Pequeña y Mediana Empresa" administrado por el Banco de los Trabajadores, por un monto de Q91,509,056.09
De los 801 préstamos otorgados al 31 de octubre de 2025, 743 corresponden a préstamos a Microempresas por un monto de Q69,335,338.80 contribuyendo a la meta de la Política General de Gobierno 2024-2028, Meta "Para el año 2025  se ha disminuido la pobreza y pobreza extrema  con énfasis en los departamentos priorizados en 27.8 puntos porcentuales (Departamentos priorizados: Alta Verapaz, Sololá, Totonicapán, Huehuetenango, Quiché, Chiquimula).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</si>
</sst>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7.5"/>
      <name val="Times New Roman"/>
      <family val="1"/>
    </font>
    <font>
      <sz val="14"/>
      <name val="Arial"/>
      <family val="2"/>
    </font>
    <font>
      <sz val="10"/>
      <color rgb="FFFF0000"/>
      <name val="Arial"/>
      <family val="2"/>
    </font>
    <font>
      <sz val="9"/>
      <name val="Times New Roman"/>
      <family val="1"/>
    </font>
    <font>
      <sz val="10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26" fillId="0" borderId="0"/>
    <xf numFmtId="43" fontId="1" fillId="0" borderId="0" applyFont="0" applyFill="0" applyBorder="0" applyAlignment="0" applyProtection="0"/>
    <xf numFmtId="0" fontId="1" fillId="0" borderId="1"/>
    <xf numFmtId="9" fontId="4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4" fontId="9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0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3" fontId="4" fillId="0" borderId="1" xfId="1" applyNumberFormat="1" applyBorder="1"/>
    <xf numFmtId="0" fontId="5" fillId="2" borderId="1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4" fillId="6" borderId="1" xfId="1" applyFill="1" applyBorder="1"/>
    <xf numFmtId="9" fontId="9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4" fontId="3" fillId="2" borderId="2" xfId="1" applyNumberFormat="1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3" fillId="2" borderId="1" xfId="1" applyFont="1" applyFill="1" applyBorder="1" applyAlignment="1">
      <alignment horizontal="center" vertical="top" wrapText="1"/>
    </xf>
    <xf numFmtId="3" fontId="4" fillId="0" borderId="0" xfId="1" applyNumberFormat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9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3" fontId="10" fillId="2" borderId="4" xfId="0" applyNumberFormat="1" applyFont="1" applyFill="1" applyBorder="1" applyAlignment="1">
      <alignment horizontal="center" vertical="top" wrapText="1"/>
    </xf>
    <xf numFmtId="3" fontId="5" fillId="2" borderId="1" xfId="4" applyNumberFormat="1" applyFont="1" applyFill="1" applyBorder="1" applyAlignment="1">
      <alignment horizontal="center" vertical="top" wrapText="1"/>
    </xf>
    <xf numFmtId="0" fontId="20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8" fillId="10" borderId="1" xfId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9" fontId="5" fillId="2" borderId="1" xfId="1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18" fillId="7" borderId="7" xfId="1" applyFont="1" applyFill="1" applyBorder="1" applyAlignment="1">
      <alignment horizontal="center" vertical="top" wrapText="1"/>
    </xf>
    <xf numFmtId="3" fontId="4" fillId="2" borderId="0" xfId="1" applyNumberFormat="1" applyFill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3" fontId="4" fillId="0" borderId="0" xfId="10" applyFont="1"/>
    <xf numFmtId="0" fontId="23" fillId="2" borderId="1" xfId="9" applyFont="1" applyFill="1" applyBorder="1"/>
    <xf numFmtId="0" fontId="12" fillId="2" borderId="5" xfId="0" applyFont="1" applyFill="1" applyBorder="1" applyAlignment="1">
      <alignment horizontal="justify" vertical="top" wrapText="1"/>
    </xf>
    <xf numFmtId="0" fontId="30" fillId="0" borderId="0" xfId="1" applyFont="1"/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1" fillId="0" borderId="0" xfId="1" applyFont="1"/>
    <xf numFmtId="4" fontId="11" fillId="2" borderId="2" xfId="1" applyNumberFormat="1" applyFont="1" applyFill="1" applyBorder="1" applyAlignment="1">
      <alignment vertical="center" wrapText="1"/>
    </xf>
    <xf numFmtId="1" fontId="3" fillId="2" borderId="7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9" fillId="11" borderId="1" xfId="1" applyNumberFormat="1" applyFont="1" applyFill="1" applyBorder="1" applyAlignment="1">
      <alignment horizontal="center" vertical="top" wrapText="1"/>
    </xf>
    <xf numFmtId="3" fontId="5" fillId="11" borderId="1" xfId="1" applyNumberFormat="1" applyFont="1" applyFill="1" applyBorder="1" applyAlignment="1">
      <alignment horizontal="center" vertical="top" wrapText="1"/>
    </xf>
    <xf numFmtId="3" fontId="10" fillId="11" borderId="1" xfId="0" applyNumberFormat="1" applyFont="1" applyFill="1" applyBorder="1" applyAlignment="1">
      <alignment horizontal="center" vertical="top" wrapText="1"/>
    </xf>
    <xf numFmtId="1" fontId="12" fillId="2" borderId="1" xfId="0" applyNumberFormat="1" applyFont="1" applyFill="1" applyBorder="1" applyAlignment="1">
      <alignment horizontal="center" vertical="top" wrapText="1"/>
    </xf>
    <xf numFmtId="1" fontId="3" fillId="2" borderId="1" xfId="4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9" fontId="10" fillId="0" borderId="7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4" fontId="11" fillId="2" borderId="7" xfId="1" applyNumberFormat="1" applyFont="1" applyFill="1" applyBorder="1" applyAlignment="1">
      <alignment vertical="top" wrapText="1"/>
    </xf>
    <xf numFmtId="4" fontId="11" fillId="2" borderId="2" xfId="1" applyNumberFormat="1" applyFont="1" applyFill="1" applyBorder="1" applyAlignment="1">
      <alignment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1" fontId="3" fillId="0" borderId="1" xfId="4" applyNumberFormat="1" applyFont="1" applyFill="1" applyBorder="1" applyAlignment="1">
      <alignment horizontal="center" vertical="top" wrapText="1"/>
    </xf>
    <xf numFmtId="3" fontId="3" fillId="0" borderId="1" xfId="4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2" fillId="0" borderId="7" xfId="0" applyNumberFormat="1" applyFont="1" applyFill="1" applyBorder="1" applyAlignment="1">
      <alignment horizontal="center" vertical="top" wrapText="1"/>
    </xf>
    <xf numFmtId="4" fontId="9" fillId="2" borderId="1" xfId="1" applyNumberFormat="1" applyFont="1" applyFill="1" applyBorder="1" applyAlignment="1">
      <alignment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49" fontId="3" fillId="2" borderId="1" xfId="1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top" wrapText="1"/>
    </xf>
    <xf numFmtId="1" fontId="12" fillId="2" borderId="7" xfId="0" applyNumberFormat="1" applyFont="1" applyFill="1" applyBorder="1" applyAlignment="1">
      <alignment horizontal="center" vertical="top" wrapText="1"/>
    </xf>
    <xf numFmtId="0" fontId="20" fillId="3" borderId="5" xfId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vertical="center" wrapText="1"/>
    </xf>
    <xf numFmtId="0" fontId="20" fillId="11" borderId="1" xfId="1" applyFont="1" applyFill="1" applyBorder="1" applyAlignment="1">
      <alignment horizontal="center" vertical="center" wrapText="1"/>
    </xf>
    <xf numFmtId="1" fontId="7" fillId="4" borderId="1" xfId="2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/>
    </xf>
    <xf numFmtId="1" fontId="10" fillId="2" borderId="7" xfId="0" applyNumberFormat="1" applyFont="1" applyFill="1" applyBorder="1" applyAlignment="1">
      <alignment horizontal="center" vertical="top" wrapText="1"/>
    </xf>
    <xf numFmtId="1" fontId="10" fillId="2" borderId="1" xfId="0" applyNumberFormat="1" applyFont="1" applyFill="1" applyBorder="1" applyAlignment="1">
      <alignment horizontal="center" vertical="top" wrapText="1"/>
    </xf>
    <xf numFmtId="1" fontId="4" fillId="0" borderId="0" xfId="1" applyNumberFormat="1"/>
    <xf numFmtId="1" fontId="4" fillId="2" borderId="0" xfId="1" applyNumberFormat="1" applyFill="1"/>
    <xf numFmtId="2" fontId="11" fillId="2" borderId="1" xfId="1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vertical="top" wrapText="1"/>
    </xf>
    <xf numFmtId="0" fontId="12" fillId="2" borderId="6" xfId="0" applyFont="1" applyFill="1" applyBorder="1" applyAlignment="1">
      <alignment horizontal="center" vertical="top" wrapText="1"/>
    </xf>
    <xf numFmtId="3" fontId="5" fillId="11" borderId="6" xfId="1" applyNumberFormat="1" applyFont="1" applyFill="1" applyBorder="1" applyAlignment="1">
      <alignment horizontal="center" vertical="top" wrapText="1"/>
    </xf>
    <xf numFmtId="49" fontId="10" fillId="11" borderId="7" xfId="0" applyNumberFormat="1" applyFont="1" applyFill="1" applyBorder="1" applyAlignment="1">
      <alignment horizontal="center" vertical="top" wrapText="1"/>
    </xf>
    <xf numFmtId="4" fontId="3" fillId="2" borderId="1" xfId="1" applyNumberFormat="1" applyFont="1" applyFill="1" applyBorder="1" applyAlignment="1">
      <alignment vertical="top" wrapText="1"/>
    </xf>
    <xf numFmtId="4" fontId="5" fillId="2" borderId="1" xfId="1" applyNumberFormat="1" applyFont="1" applyFill="1" applyBorder="1" applyAlignment="1">
      <alignment horizontal="center" vertical="top" wrapText="1"/>
    </xf>
    <xf numFmtId="0" fontId="25" fillId="4" borderId="1" xfId="2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top" wrapText="1"/>
    </xf>
    <xf numFmtId="1" fontId="3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/>
    </xf>
    <xf numFmtId="1" fontId="12" fillId="0" borderId="7" xfId="0" applyNumberFormat="1" applyFont="1" applyFill="1" applyBorder="1" applyAlignment="1">
      <alignment horizontal="center" vertical="top" wrapText="1"/>
    </xf>
    <xf numFmtId="0" fontId="10" fillId="11" borderId="1" xfId="0" applyFont="1" applyFill="1" applyBorder="1" applyAlignment="1">
      <alignment horizontal="center" vertical="top" wrapText="1"/>
    </xf>
    <xf numFmtId="0" fontId="18" fillId="0" borderId="0" xfId="1" applyFont="1" applyFill="1"/>
    <xf numFmtId="3" fontId="18" fillId="0" borderId="0" xfId="1" applyNumberFormat="1" applyFont="1" applyFill="1"/>
    <xf numFmtId="0" fontId="33" fillId="4" borderId="1" xfId="2" applyFont="1" applyFill="1" applyBorder="1" applyAlignment="1">
      <alignment horizontal="center" vertical="center" wrapText="1"/>
    </xf>
    <xf numFmtId="0" fontId="4" fillId="0" borderId="0" xfId="1" applyFont="1"/>
    <xf numFmtId="0" fontId="18" fillId="0" borderId="0" xfId="1" applyFont="1"/>
    <xf numFmtId="3" fontId="18" fillId="0" borderId="0" xfId="1" applyNumberFormat="1" applyFont="1"/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6" fillId="6" borderId="4" xfId="0" applyFont="1" applyFill="1" applyBorder="1" applyAlignment="1">
      <alignment horizontal="justify" vertical="justify" wrapText="1"/>
    </xf>
    <xf numFmtId="0" fontId="16" fillId="6" borderId="6" xfId="0" applyFont="1" applyFill="1" applyBorder="1" applyAlignment="1">
      <alignment horizontal="justify" vertical="justify" wrapText="1"/>
    </xf>
    <xf numFmtId="0" fontId="16" fillId="6" borderId="5" xfId="0" applyFont="1" applyFill="1" applyBorder="1" applyAlignment="1">
      <alignment horizontal="justify" vertical="justify" wrapText="1"/>
    </xf>
    <xf numFmtId="0" fontId="28" fillId="9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justify" vertical="justify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15" fillId="6" borderId="1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9" fillId="10" borderId="4" xfId="1" applyFont="1" applyFill="1" applyBorder="1" applyAlignment="1">
      <alignment horizontal="left" vertical="center" wrapText="1"/>
    </xf>
    <xf numFmtId="0" fontId="19" fillId="10" borderId="6" xfId="1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20" fillId="3" borderId="4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0" fontId="20" fillId="3" borderId="5" xfId="1" applyFont="1" applyFill="1" applyBorder="1" applyAlignment="1">
      <alignment horizontal="center" vertical="center" wrapText="1"/>
    </xf>
    <xf numFmtId="0" fontId="19" fillId="8" borderId="4" xfId="1" applyFont="1" applyFill="1" applyBorder="1" applyAlignment="1">
      <alignment horizontal="right" vertical="center" wrapText="1"/>
    </xf>
    <xf numFmtId="0" fontId="19" fillId="8" borderId="6" xfId="1" applyFont="1" applyFill="1" applyBorder="1" applyAlignment="1">
      <alignment horizontal="right" vertical="center" wrapText="1"/>
    </xf>
    <xf numFmtId="0" fontId="19" fillId="8" borderId="5" xfId="1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justify" vertical="justify" wrapText="1"/>
    </xf>
    <xf numFmtId="0" fontId="32" fillId="2" borderId="7" xfId="0" applyFont="1" applyFill="1" applyBorder="1" applyAlignment="1">
      <alignment horizontal="left" vertical="top" wrapText="1"/>
    </xf>
    <xf numFmtId="0" fontId="32" fillId="2" borderId="8" xfId="0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left" vertical="top" wrapText="1"/>
    </xf>
    <xf numFmtId="0" fontId="15" fillId="6" borderId="1" xfId="1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justify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7" fillId="2" borderId="6" xfId="0" applyFont="1" applyFill="1" applyBorder="1" applyAlignment="1">
      <alignment horizontal="justify" vertical="justify" wrapText="1"/>
    </xf>
    <xf numFmtId="0" fontId="27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4" fontId="11" fillId="2" borderId="7" xfId="1" applyNumberFormat="1" applyFont="1" applyFill="1" applyBorder="1" applyAlignment="1">
      <alignment horizontal="center" vertical="center" wrapText="1"/>
    </xf>
    <xf numFmtId="4" fontId="11" fillId="2" borderId="8" xfId="1" applyNumberFormat="1" applyFont="1" applyFill="1" applyBorder="1" applyAlignment="1">
      <alignment horizontal="center" vertical="center" wrapText="1"/>
    </xf>
    <xf numFmtId="0" fontId="2" fillId="9" borderId="4" xfId="1" applyFont="1" applyFill="1" applyBorder="1" applyAlignment="1">
      <alignment horizontal="left" vertical="center" wrapText="1"/>
    </xf>
    <xf numFmtId="0" fontId="2" fillId="9" borderId="6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15" fillId="6" borderId="1" xfId="1" applyFont="1" applyFill="1" applyBorder="1" applyAlignment="1">
      <alignment horizontal="center" vertical="top" wrapText="1"/>
    </xf>
    <xf numFmtId="0" fontId="15" fillId="6" borderId="4" xfId="1" applyFont="1" applyFill="1" applyBorder="1" applyAlignment="1">
      <alignment horizontal="left" vertical="top" wrapText="1"/>
    </xf>
    <xf numFmtId="0" fontId="15" fillId="6" borderId="6" xfId="1" applyFont="1" applyFill="1" applyBorder="1" applyAlignment="1">
      <alignment horizontal="left" vertical="top" wrapText="1"/>
    </xf>
    <xf numFmtId="0" fontId="15" fillId="6" borderId="5" xfId="1" applyFont="1" applyFill="1" applyBorder="1" applyAlignment="1">
      <alignment horizontal="left" vertical="top" wrapText="1"/>
    </xf>
  </cellXfs>
  <cellStyles count="13">
    <cellStyle name="Estilo 1" xfId="11"/>
    <cellStyle name="Millares" xfId="10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Normal_Xl0000062" xfId="9"/>
    <cellStyle name="Porcentaje 2" xfId="7"/>
    <cellStyle name="Porcentaje 2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134868</xdr:colOff>
      <xdr:row>0</xdr:row>
      <xdr:rowOff>0</xdr:rowOff>
    </xdr:from>
    <xdr:to>
      <xdr:col>4</xdr:col>
      <xdr:colOff>696418</xdr:colOff>
      <xdr:row>2</xdr:row>
      <xdr:rowOff>35659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3"/>
  <sheetViews>
    <sheetView showGridLines="0" showZeros="0" tabSelected="1" zoomScale="110" zoomScaleNormal="110" zoomScaleSheetLayoutView="100" zoomScalePageLayoutView="70" workbookViewId="0">
      <selection sqref="A1:AB1"/>
    </sheetView>
  </sheetViews>
  <sheetFormatPr baseColWidth="10" defaultColWidth="11.42578125" defaultRowHeight="12.75" x14ac:dyDescent="0.2"/>
  <cols>
    <col min="1" max="1" width="4.140625" style="1" customWidth="1"/>
    <col min="2" max="2" width="12.28515625" style="1" customWidth="1"/>
    <col min="3" max="3" width="2.85546875" style="1" customWidth="1"/>
    <col min="4" max="4" width="5.5703125" style="1" customWidth="1"/>
    <col min="5" max="5" width="21.140625" style="1" customWidth="1"/>
    <col min="6" max="6" width="23" style="1" customWidth="1"/>
    <col min="7" max="7" width="11.7109375" style="1" bestFit="1" customWidth="1"/>
    <col min="8" max="8" width="8.5703125" style="138" bestFit="1" customWidth="1"/>
    <col min="9" max="9" width="9.7109375" style="138" customWidth="1"/>
    <col min="10" max="10" width="4.7109375" style="6" hidden="1" customWidth="1"/>
    <col min="11" max="12" width="5.42578125" style="1" hidden="1" customWidth="1"/>
    <col min="13" max="13" width="5.140625" style="1" hidden="1" customWidth="1"/>
    <col min="14" max="14" width="14.28515625" style="1" customWidth="1"/>
    <col min="15" max="15" width="5.28515625" style="121" hidden="1" customWidth="1"/>
    <col min="16" max="16" width="5" style="121" hidden="1" customWidth="1"/>
    <col min="17" max="17" width="5.85546875" style="121" hidden="1" customWidth="1"/>
    <col min="18" max="18" width="5" style="121" hidden="1" customWidth="1"/>
    <col min="19" max="19" width="14.140625" style="1" customWidth="1"/>
    <col min="20" max="20" width="8.42578125" style="141" customWidth="1"/>
    <col min="21" max="21" width="7.5703125" style="142" customWidth="1"/>
    <col min="22" max="22" width="7.7109375" style="1" hidden="1" customWidth="1"/>
    <col min="23" max="23" width="7.42578125" style="1" hidden="1" customWidth="1"/>
    <col min="24" max="24" width="14.28515625" style="1" customWidth="1"/>
    <col min="25" max="25" width="11.140625" style="1" customWidth="1"/>
    <col min="26" max="26" width="10.42578125" style="1" customWidth="1"/>
    <col min="27" max="27" width="14.7109375" style="1" bestFit="1" customWidth="1"/>
    <col min="28" max="28" width="36.140625" style="1" customWidth="1"/>
    <col min="29" max="30" width="13.5703125" style="1" bestFit="1" customWidth="1"/>
    <col min="31" max="16384" width="11.42578125" style="1"/>
  </cols>
  <sheetData>
    <row r="1" spans="1:28" ht="38.25" customHeight="1" x14ac:dyDescent="0.2">
      <c r="A1" s="192" t="s">
        <v>59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4"/>
    </row>
    <row r="2" spans="1:28" s="27" customFormat="1" ht="18.75" x14ac:dyDescent="0.2">
      <c r="A2" s="205" t="s">
        <v>56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1:28" s="2" customFormat="1" ht="21.75" customHeight="1" x14ac:dyDescent="0.2">
      <c r="A3" s="206" t="s">
        <v>41</v>
      </c>
      <c r="B3" s="206"/>
      <c r="C3" s="206"/>
      <c r="D3" s="208" t="s">
        <v>0</v>
      </c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</row>
    <row r="4" spans="1:28" s="2" customFormat="1" ht="15" x14ac:dyDescent="0.2">
      <c r="A4" s="195" t="s">
        <v>42</v>
      </c>
      <c r="B4" s="195"/>
      <c r="C4" s="195"/>
      <c r="D4" s="209" t="s">
        <v>1</v>
      </c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</row>
    <row r="5" spans="1:28" s="2" customFormat="1" ht="19.5" customHeight="1" x14ac:dyDescent="0.2">
      <c r="A5" s="207" t="s">
        <v>43</v>
      </c>
      <c r="B5" s="207"/>
      <c r="C5" s="207"/>
      <c r="D5" s="196" t="s">
        <v>24</v>
      </c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8"/>
    </row>
    <row r="6" spans="1:28" s="2" customFormat="1" ht="230.25" customHeight="1" x14ac:dyDescent="0.2">
      <c r="A6" s="202" t="s">
        <v>2</v>
      </c>
      <c r="B6" s="203"/>
      <c r="C6" s="204"/>
      <c r="D6" s="199" t="s">
        <v>102</v>
      </c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1"/>
    </row>
    <row r="7" spans="1:28" ht="19.5" x14ac:dyDescent="0.2">
      <c r="A7" s="154" t="s">
        <v>22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</row>
    <row r="8" spans="1:28" s="6" customFormat="1" ht="15.75" x14ac:dyDescent="0.2">
      <c r="A8" s="144" t="s">
        <v>32</v>
      </c>
      <c r="B8" s="144"/>
      <c r="C8" s="144"/>
      <c r="D8" s="144"/>
      <c r="E8" s="161" t="s">
        <v>36</v>
      </c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</row>
    <row r="9" spans="1:28" s="6" customFormat="1" ht="15.75" x14ac:dyDescent="0.2">
      <c r="A9" s="155" t="s">
        <v>35</v>
      </c>
      <c r="B9" s="155"/>
      <c r="C9" s="155"/>
      <c r="D9" s="155"/>
      <c r="E9" s="156" t="s">
        <v>83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</row>
    <row r="10" spans="1:28" s="6" customFormat="1" ht="15.75" x14ac:dyDescent="0.2">
      <c r="A10" s="158" t="s">
        <v>82</v>
      </c>
      <c r="B10" s="159"/>
      <c r="C10" s="159"/>
      <c r="D10" s="160"/>
      <c r="E10" s="162" t="s">
        <v>84</v>
      </c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4"/>
    </row>
    <row r="11" spans="1:28" s="6" customFormat="1" ht="15.75" x14ac:dyDescent="0.2">
      <c r="A11" s="144" t="s">
        <v>25</v>
      </c>
      <c r="B11" s="144"/>
      <c r="C11" s="144"/>
      <c r="D11" s="144"/>
      <c r="E11" s="157" t="s">
        <v>85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</row>
    <row r="12" spans="1:28" s="6" customFormat="1" ht="15.75" x14ac:dyDescent="0.2">
      <c r="A12" s="145" t="s">
        <v>44</v>
      </c>
      <c r="B12" s="146"/>
      <c r="C12" s="146"/>
      <c r="D12" s="147"/>
      <c r="E12" s="148" t="s">
        <v>55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50"/>
    </row>
    <row r="13" spans="1:28" s="6" customFormat="1" ht="19.5" customHeight="1" x14ac:dyDescent="0.2">
      <c r="A13" s="167" t="s">
        <v>37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61"/>
    </row>
    <row r="14" spans="1:28" s="6" customFormat="1" ht="30" customHeight="1" x14ac:dyDescent="0.2">
      <c r="A14" s="165" t="s">
        <v>33</v>
      </c>
      <c r="B14" s="165"/>
      <c r="C14" s="165"/>
      <c r="D14" s="165"/>
      <c r="E14" s="151" t="s">
        <v>38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3"/>
    </row>
    <row r="15" spans="1:28" s="6" customFormat="1" ht="15.75" x14ac:dyDescent="0.2">
      <c r="A15" s="165" t="s">
        <v>34</v>
      </c>
      <c r="B15" s="165"/>
      <c r="C15" s="165"/>
      <c r="D15" s="165"/>
      <c r="E15" s="169" t="s">
        <v>51</v>
      </c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1"/>
    </row>
    <row r="16" spans="1:28" ht="15.75" x14ac:dyDescent="0.2">
      <c r="A16" s="43"/>
      <c r="B16" s="183" t="s">
        <v>60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5"/>
    </row>
    <row r="17" spans="1:30" ht="52.5" customHeight="1" x14ac:dyDescent="0.2">
      <c r="A17" s="114" t="s">
        <v>40</v>
      </c>
      <c r="B17" s="180" t="s">
        <v>26</v>
      </c>
      <c r="C17" s="181"/>
      <c r="D17" s="182"/>
      <c r="E17" s="51" t="s">
        <v>27</v>
      </c>
      <c r="F17" s="51" t="s">
        <v>4</v>
      </c>
      <c r="G17" s="112" t="s">
        <v>3</v>
      </c>
      <c r="H17" s="115" t="s">
        <v>28</v>
      </c>
      <c r="I17" s="115" t="s">
        <v>47</v>
      </c>
      <c r="J17" s="51" t="s">
        <v>5</v>
      </c>
      <c r="K17" s="51" t="s">
        <v>6</v>
      </c>
      <c r="L17" s="51" t="s">
        <v>7</v>
      </c>
      <c r="M17" s="51" t="s">
        <v>8</v>
      </c>
      <c r="N17" s="130" t="s">
        <v>95</v>
      </c>
      <c r="O17" s="116" t="s">
        <v>9</v>
      </c>
      <c r="P17" s="116" t="s">
        <v>10</v>
      </c>
      <c r="Q17" s="116" t="s">
        <v>11</v>
      </c>
      <c r="R17" s="116" t="s">
        <v>12</v>
      </c>
      <c r="S17" s="113" t="s">
        <v>48</v>
      </c>
      <c r="T17" s="140" t="s">
        <v>13</v>
      </c>
      <c r="U17" s="113" t="s">
        <v>14</v>
      </c>
      <c r="V17" s="113" t="s">
        <v>15</v>
      </c>
      <c r="W17" s="113" t="s">
        <v>16</v>
      </c>
      <c r="X17" s="113" t="s">
        <v>49</v>
      </c>
      <c r="Y17" s="44" t="s">
        <v>29</v>
      </c>
      <c r="Z17" s="44" t="s">
        <v>30</v>
      </c>
      <c r="AA17" s="45" t="s">
        <v>61</v>
      </c>
      <c r="AB17" s="44" t="s">
        <v>31</v>
      </c>
    </row>
    <row r="18" spans="1:30" ht="54" customHeight="1" x14ac:dyDescent="0.2">
      <c r="A18" s="19">
        <v>1</v>
      </c>
      <c r="B18" s="177" t="s">
        <v>50</v>
      </c>
      <c r="C18" s="178"/>
      <c r="D18" s="179"/>
      <c r="E18" s="16"/>
      <c r="F18" s="18"/>
      <c r="G18" s="41" t="s">
        <v>19</v>
      </c>
      <c r="H18" s="90">
        <v>1400</v>
      </c>
      <c r="I18" s="90">
        <v>804</v>
      </c>
      <c r="J18" s="12">
        <v>98</v>
      </c>
      <c r="K18" s="12">
        <v>97</v>
      </c>
      <c r="L18" s="8">
        <v>79</v>
      </c>
      <c r="M18" s="95">
        <f>+M19</f>
        <v>73</v>
      </c>
      <c r="N18" s="12">
        <f>SUM(J18:M18)</f>
        <v>347</v>
      </c>
      <c r="O18" s="117">
        <v>46</v>
      </c>
      <c r="P18" s="117">
        <v>68</v>
      </c>
      <c r="Q18" s="117">
        <v>81</v>
      </c>
      <c r="R18" s="117">
        <f>+R19</f>
        <v>142</v>
      </c>
      <c r="S18" s="12">
        <f>SUM(S19)</f>
        <v>337</v>
      </c>
      <c r="T18" s="35">
        <f>SUM(T19)</f>
        <v>100</v>
      </c>
      <c r="U18" s="82">
        <v>17</v>
      </c>
      <c r="V18" s="12"/>
      <c r="W18" s="12"/>
      <c r="X18" s="12">
        <f>SUM(T18:W18)</f>
        <v>117</v>
      </c>
      <c r="Y18" s="20">
        <f>SUM(N18+S18+X18)</f>
        <v>801</v>
      </c>
      <c r="Z18" s="22">
        <f>SUM(Y18/I18)</f>
        <v>0.99626865671641796</v>
      </c>
      <c r="AA18" s="129">
        <v>68068021</v>
      </c>
      <c r="AB18" s="23" t="s">
        <v>62</v>
      </c>
      <c r="AC18" s="29"/>
      <c r="AD18" s="29"/>
    </row>
    <row r="19" spans="1:30" ht="156.75" customHeight="1" x14ac:dyDescent="0.2">
      <c r="A19" s="4"/>
      <c r="B19" s="176"/>
      <c r="C19" s="166"/>
      <c r="D19" s="166"/>
      <c r="E19" s="34" t="s">
        <v>68</v>
      </c>
      <c r="F19" s="24"/>
      <c r="G19" s="17" t="s">
        <v>18</v>
      </c>
      <c r="H19" s="90">
        <v>1400</v>
      </c>
      <c r="I19" s="91">
        <v>804</v>
      </c>
      <c r="J19" s="78">
        <v>98</v>
      </c>
      <c r="K19" s="12">
        <v>97</v>
      </c>
      <c r="L19" s="8">
        <v>79</v>
      </c>
      <c r="M19" s="95">
        <v>73</v>
      </c>
      <c r="N19" s="12">
        <f>SUM(J19:M19)</f>
        <v>347</v>
      </c>
      <c r="O19" s="118">
        <v>46</v>
      </c>
      <c r="P19" s="118">
        <v>68</v>
      </c>
      <c r="Q19" s="118">
        <v>81</v>
      </c>
      <c r="R19" s="118">
        <v>142</v>
      </c>
      <c r="S19" s="10">
        <f>SUM(O19:R19)</f>
        <v>337</v>
      </c>
      <c r="T19" s="11">
        <v>100</v>
      </c>
      <c r="U19" s="82">
        <v>17</v>
      </c>
      <c r="V19" s="8"/>
      <c r="W19" s="8"/>
      <c r="X19" s="10">
        <f t="shared" ref="X19:X28" si="0">SUM(T19:W19)</f>
        <v>117</v>
      </c>
      <c r="Y19" s="12">
        <f>SUM(N19+S19+X19)</f>
        <v>801</v>
      </c>
      <c r="Z19" s="22">
        <f>SUM(Y19/I19)</f>
        <v>0.99626865671641796</v>
      </c>
      <c r="AA19" s="34"/>
      <c r="AB19" s="187" t="s">
        <v>104</v>
      </c>
      <c r="AC19" s="86"/>
      <c r="AD19" s="29"/>
    </row>
    <row r="20" spans="1:30" ht="36.75" customHeight="1" x14ac:dyDescent="0.2">
      <c r="A20" s="4"/>
      <c r="B20" s="49"/>
      <c r="C20" s="46"/>
      <c r="D20" s="47"/>
      <c r="E20" s="124"/>
      <c r="F20" s="42" t="s">
        <v>86</v>
      </c>
      <c r="G20" s="17" t="s">
        <v>19</v>
      </c>
      <c r="H20" s="90"/>
      <c r="I20" s="90"/>
      <c r="J20" s="78">
        <v>44</v>
      </c>
      <c r="K20" s="36">
        <v>38</v>
      </c>
      <c r="L20" s="8">
        <v>22</v>
      </c>
      <c r="M20" s="96">
        <v>26</v>
      </c>
      <c r="N20" s="12">
        <f>+J20+K20+L20+M20</f>
        <v>130</v>
      </c>
      <c r="O20" s="118">
        <v>24</v>
      </c>
      <c r="P20" s="118">
        <v>34</v>
      </c>
      <c r="Q20" s="118">
        <v>38</v>
      </c>
      <c r="R20" s="118">
        <v>78</v>
      </c>
      <c r="S20" s="10">
        <f t="shared" ref="S20:S22" si="1">SUM(O20:R20)</f>
        <v>174</v>
      </c>
      <c r="T20" s="11">
        <v>39</v>
      </c>
      <c r="U20" s="82">
        <v>13</v>
      </c>
      <c r="V20" s="8"/>
      <c r="W20" s="8"/>
      <c r="X20" s="10">
        <f t="shared" si="0"/>
        <v>52</v>
      </c>
      <c r="Y20" s="12">
        <f>+N20+S20+X20</f>
        <v>356</v>
      </c>
      <c r="Z20" s="22"/>
      <c r="AA20" s="26"/>
      <c r="AB20" s="188"/>
    </row>
    <row r="21" spans="1:30" ht="25.5" customHeight="1" x14ac:dyDescent="0.2">
      <c r="A21" s="4"/>
      <c r="B21" s="49"/>
      <c r="C21" s="46"/>
      <c r="D21" s="47"/>
      <c r="E21" s="24"/>
      <c r="F21" s="42" t="s">
        <v>87</v>
      </c>
      <c r="G21" s="17" t="s">
        <v>19</v>
      </c>
      <c r="H21" s="90"/>
      <c r="I21" s="90"/>
      <c r="J21" s="78">
        <v>54</v>
      </c>
      <c r="K21" s="8">
        <v>59</v>
      </c>
      <c r="L21" s="8">
        <v>57</v>
      </c>
      <c r="M21" s="96">
        <v>47</v>
      </c>
      <c r="N21" s="12">
        <f>+J21+K21+L21+M21</f>
        <v>217</v>
      </c>
      <c r="O21" s="118">
        <v>22</v>
      </c>
      <c r="P21" s="118">
        <v>34</v>
      </c>
      <c r="Q21" s="118">
        <v>43</v>
      </c>
      <c r="R21" s="118">
        <v>64</v>
      </c>
      <c r="S21" s="10">
        <f t="shared" si="1"/>
        <v>163</v>
      </c>
      <c r="T21" s="11">
        <v>61</v>
      </c>
      <c r="U21" s="82">
        <v>4</v>
      </c>
      <c r="V21" s="8"/>
      <c r="W21" s="8"/>
      <c r="X21" s="10">
        <f t="shared" si="0"/>
        <v>65</v>
      </c>
      <c r="Y21" s="12">
        <f>+N21+S21+X21</f>
        <v>445</v>
      </c>
      <c r="Z21" s="22"/>
      <c r="AA21" s="26"/>
      <c r="AB21" s="189"/>
    </row>
    <row r="22" spans="1:30" ht="92.25" customHeight="1" x14ac:dyDescent="0.2">
      <c r="A22" s="4"/>
      <c r="B22" s="176"/>
      <c r="C22" s="166"/>
      <c r="D22" s="166"/>
      <c r="E22" s="34" t="s">
        <v>58</v>
      </c>
      <c r="F22" s="24"/>
      <c r="G22" s="17" t="s">
        <v>21</v>
      </c>
      <c r="H22" s="90">
        <v>10</v>
      </c>
      <c r="I22" s="90">
        <v>6</v>
      </c>
      <c r="J22" s="84" t="s">
        <v>88</v>
      </c>
      <c r="K22" s="11" t="s">
        <v>89</v>
      </c>
      <c r="L22" s="67" t="s">
        <v>89</v>
      </c>
      <c r="M22" s="97" t="s">
        <v>89</v>
      </c>
      <c r="N22" s="48">
        <f>+J22+K22+L22+M22</f>
        <v>2</v>
      </c>
      <c r="O22" s="119" t="s">
        <v>89</v>
      </c>
      <c r="P22" s="118">
        <v>2</v>
      </c>
      <c r="Q22" s="118">
        <v>1</v>
      </c>
      <c r="R22" s="118">
        <v>1</v>
      </c>
      <c r="S22" s="10">
        <f t="shared" si="1"/>
        <v>4</v>
      </c>
      <c r="T22" s="11" t="s">
        <v>89</v>
      </c>
      <c r="U22" s="83" t="s">
        <v>89</v>
      </c>
      <c r="V22" s="8"/>
      <c r="W22" s="8"/>
      <c r="X22" s="63">
        <f>SUM(T22:W22)</f>
        <v>0</v>
      </c>
      <c r="Y22" s="48">
        <f>SUM(N22+S22+X22)</f>
        <v>6</v>
      </c>
      <c r="Z22" s="65">
        <f>SUM(Y22/I22)</f>
        <v>1</v>
      </c>
      <c r="AA22" s="85"/>
      <c r="AB22" s="34"/>
    </row>
    <row r="23" spans="1:30" ht="70.5" customHeight="1" x14ac:dyDescent="0.2">
      <c r="A23" s="4"/>
      <c r="B23" s="172"/>
      <c r="C23" s="173"/>
      <c r="D23" s="174"/>
      <c r="E23" s="75"/>
      <c r="F23" s="14" t="s">
        <v>23</v>
      </c>
      <c r="G23" s="17" t="s">
        <v>17</v>
      </c>
      <c r="H23" s="91">
        <v>12</v>
      </c>
      <c r="I23" s="91">
        <f>12-6</f>
        <v>6</v>
      </c>
      <c r="J23" s="80" t="s">
        <v>88</v>
      </c>
      <c r="K23" s="88">
        <v>1</v>
      </c>
      <c r="L23" s="81">
        <v>1</v>
      </c>
      <c r="M23" s="97" t="s">
        <v>89</v>
      </c>
      <c r="N23" s="35">
        <f>+J23+K23+L23+M23</f>
        <v>4</v>
      </c>
      <c r="O23" s="81">
        <v>1</v>
      </c>
      <c r="P23" s="81" t="s">
        <v>89</v>
      </c>
      <c r="Q23" s="81" t="s">
        <v>89</v>
      </c>
      <c r="R23" s="81">
        <v>2</v>
      </c>
      <c r="S23" s="9">
        <f>SUM(O23:R23)</f>
        <v>3</v>
      </c>
      <c r="T23" s="11" t="s">
        <v>89</v>
      </c>
      <c r="U23" s="83" t="s">
        <v>89</v>
      </c>
      <c r="V23" s="11"/>
      <c r="W23" s="11"/>
      <c r="X23" s="9">
        <f>SUM(T23:W23)</f>
        <v>0</v>
      </c>
      <c r="Y23" s="35">
        <f t="shared" ref="Y23:Y27" si="2">SUM(N23+S23+X23)</f>
        <v>7</v>
      </c>
      <c r="Z23" s="37">
        <f>SUM(Y23/I23)</f>
        <v>1.1666666666666667</v>
      </c>
      <c r="AA23" s="26"/>
      <c r="AB23" s="24"/>
    </row>
    <row r="24" spans="1:30" ht="82.5" customHeight="1" x14ac:dyDescent="0.2">
      <c r="A24" s="4"/>
      <c r="B24" s="166"/>
      <c r="C24" s="166"/>
      <c r="D24" s="166"/>
      <c r="E24" s="75"/>
      <c r="F24" s="14" t="s">
        <v>63</v>
      </c>
      <c r="G24" s="17" t="s">
        <v>17</v>
      </c>
      <c r="H24" s="91">
        <v>25</v>
      </c>
      <c r="I24" s="91">
        <f>25-7</f>
        <v>18</v>
      </c>
      <c r="J24" s="81">
        <v>2</v>
      </c>
      <c r="K24" s="81">
        <v>1</v>
      </c>
      <c r="L24" s="67" t="s">
        <v>89</v>
      </c>
      <c r="M24" s="98">
        <v>1</v>
      </c>
      <c r="N24" s="35">
        <f>SUM(J24:M24)</f>
        <v>4</v>
      </c>
      <c r="O24" s="81">
        <v>2</v>
      </c>
      <c r="P24" s="81">
        <v>2</v>
      </c>
      <c r="Q24" s="111">
        <v>4</v>
      </c>
      <c r="R24" s="81">
        <v>1</v>
      </c>
      <c r="S24" s="123">
        <f>SUM(O24:R24)</f>
        <v>9</v>
      </c>
      <c r="T24" s="11">
        <v>2</v>
      </c>
      <c r="U24" s="82">
        <v>4</v>
      </c>
      <c r="V24" s="11"/>
      <c r="W24" s="11"/>
      <c r="X24" s="9">
        <f>SUM(T24:W24)</f>
        <v>6</v>
      </c>
      <c r="Y24" s="35">
        <f>SUM(N24+S24+X24)</f>
        <v>19</v>
      </c>
      <c r="Z24" s="37">
        <f>SUM(Y24/I24)</f>
        <v>1.0555555555555556</v>
      </c>
      <c r="AA24" s="26"/>
      <c r="AB24" s="24"/>
    </row>
    <row r="25" spans="1:30" ht="102" x14ac:dyDescent="0.2">
      <c r="A25" s="4"/>
      <c r="B25" s="166"/>
      <c r="C25" s="166"/>
      <c r="D25" s="166"/>
      <c r="E25" s="75"/>
      <c r="F25" s="14" t="s">
        <v>64</v>
      </c>
      <c r="G25" s="17" t="s">
        <v>17</v>
      </c>
      <c r="H25" s="91">
        <v>52</v>
      </c>
      <c r="I25" s="91">
        <f>52-8</f>
        <v>44</v>
      </c>
      <c r="J25" s="11" t="s">
        <v>89</v>
      </c>
      <c r="K25" s="81">
        <v>4</v>
      </c>
      <c r="L25" s="11">
        <v>19</v>
      </c>
      <c r="M25" s="99">
        <v>3</v>
      </c>
      <c r="N25" s="28">
        <f>SUM(J25:M25)</f>
        <v>26</v>
      </c>
      <c r="O25" s="81">
        <v>7</v>
      </c>
      <c r="P25" s="81">
        <v>5</v>
      </c>
      <c r="Q25" s="81">
        <v>7</v>
      </c>
      <c r="R25" s="81">
        <v>4</v>
      </c>
      <c r="S25" s="28">
        <f>SUM(O25:R25)</f>
        <v>23</v>
      </c>
      <c r="T25" s="11">
        <v>4</v>
      </c>
      <c r="U25" s="82">
        <v>4</v>
      </c>
      <c r="V25" s="11"/>
      <c r="W25" s="66"/>
      <c r="X25" s="28">
        <f t="shared" si="0"/>
        <v>8</v>
      </c>
      <c r="Y25" s="28">
        <f t="shared" si="2"/>
        <v>57</v>
      </c>
      <c r="Z25" s="33">
        <f t="shared" ref="Z25:Z27" si="3">SUM(Y25/I25)</f>
        <v>1.2954545454545454</v>
      </c>
      <c r="AA25" s="13"/>
      <c r="AB25" s="24"/>
    </row>
    <row r="26" spans="1:30" ht="76.5" x14ac:dyDescent="0.2">
      <c r="A26" s="4"/>
      <c r="B26" s="55"/>
      <c r="C26" s="56"/>
      <c r="D26" s="57"/>
      <c r="E26" s="75"/>
      <c r="F26" s="14" t="s">
        <v>65</v>
      </c>
      <c r="G26" s="17" t="s">
        <v>17</v>
      </c>
      <c r="H26" s="91">
        <v>6</v>
      </c>
      <c r="I26" s="91">
        <f>6-3</f>
        <v>3</v>
      </c>
      <c r="J26" s="11" t="s">
        <v>89</v>
      </c>
      <c r="K26" s="81" t="s">
        <v>89</v>
      </c>
      <c r="L26" s="11">
        <v>1</v>
      </c>
      <c r="M26" s="99">
        <v>1</v>
      </c>
      <c r="N26" s="28">
        <f>SUM(J26:M26)</f>
        <v>2</v>
      </c>
      <c r="O26" s="119" t="s">
        <v>89</v>
      </c>
      <c r="P26" s="81" t="s">
        <v>89</v>
      </c>
      <c r="Q26" s="81" t="s">
        <v>89</v>
      </c>
      <c r="R26" s="81" t="s">
        <v>89</v>
      </c>
      <c r="S26" s="28">
        <v>0</v>
      </c>
      <c r="T26" s="11" t="s">
        <v>89</v>
      </c>
      <c r="U26" s="82">
        <v>1</v>
      </c>
      <c r="V26" s="11"/>
      <c r="W26" s="66"/>
      <c r="X26" s="28">
        <f t="shared" si="0"/>
        <v>1</v>
      </c>
      <c r="Y26" s="28">
        <f t="shared" ref="Y26" si="4">SUM(N26+S26+X26)</f>
        <v>3</v>
      </c>
      <c r="Z26" s="33">
        <f t="shared" si="3"/>
        <v>1</v>
      </c>
      <c r="AA26" s="13"/>
      <c r="AB26" s="62"/>
    </row>
    <row r="27" spans="1:30" ht="72.75" customHeight="1" x14ac:dyDescent="0.2">
      <c r="A27" s="4"/>
      <c r="B27" s="172"/>
      <c r="C27" s="173"/>
      <c r="D27" s="174"/>
      <c r="E27" s="34" t="s">
        <v>66</v>
      </c>
      <c r="F27" s="24"/>
      <c r="G27" s="17" t="s">
        <v>21</v>
      </c>
      <c r="H27" s="91">
        <v>52</v>
      </c>
      <c r="I27" s="91">
        <v>11</v>
      </c>
      <c r="J27" s="11" t="s">
        <v>89</v>
      </c>
      <c r="K27" s="11" t="s">
        <v>89</v>
      </c>
      <c r="L27" s="8">
        <v>3</v>
      </c>
      <c r="M27" s="97" t="s">
        <v>89</v>
      </c>
      <c r="N27" s="63">
        <f>SUM(J27:M27)</f>
        <v>3</v>
      </c>
      <c r="O27" s="119" t="s">
        <v>89</v>
      </c>
      <c r="P27" s="119" t="s">
        <v>89</v>
      </c>
      <c r="Q27" s="119">
        <v>5</v>
      </c>
      <c r="R27" s="119">
        <v>2</v>
      </c>
      <c r="S27" s="28">
        <f t="shared" ref="S27" si="5">SUM(O27:R27)</f>
        <v>7</v>
      </c>
      <c r="T27" s="66" t="s">
        <v>96</v>
      </c>
      <c r="U27" s="83" t="s">
        <v>89</v>
      </c>
      <c r="V27" s="67"/>
      <c r="W27" s="8"/>
      <c r="X27" s="132">
        <f>+T27+U27+V27+W27</f>
        <v>1</v>
      </c>
      <c r="Y27" s="48">
        <f t="shared" si="2"/>
        <v>11</v>
      </c>
      <c r="Z27" s="65">
        <f t="shared" si="3"/>
        <v>1</v>
      </c>
      <c r="AA27" s="13"/>
      <c r="AB27" s="13"/>
      <c r="AC27" s="86"/>
    </row>
    <row r="28" spans="1:30" ht="84" customHeight="1" x14ac:dyDescent="0.2">
      <c r="A28" s="4"/>
      <c r="B28" s="166"/>
      <c r="C28" s="166"/>
      <c r="D28" s="166"/>
      <c r="E28" s="34" t="s">
        <v>67</v>
      </c>
      <c r="F28" s="24"/>
      <c r="G28" s="17" t="s">
        <v>20</v>
      </c>
      <c r="H28" s="91">
        <v>85</v>
      </c>
      <c r="I28" s="91">
        <f>H28-4-14-66</f>
        <v>1</v>
      </c>
      <c r="J28" s="67" t="s">
        <v>89</v>
      </c>
      <c r="K28" s="67" t="s">
        <v>89</v>
      </c>
      <c r="L28" s="67" t="s">
        <v>89</v>
      </c>
      <c r="M28" s="97" t="s">
        <v>89</v>
      </c>
      <c r="N28" s="67" t="s">
        <v>89</v>
      </c>
      <c r="O28" s="119" t="s">
        <v>89</v>
      </c>
      <c r="P28" s="119" t="s">
        <v>89</v>
      </c>
      <c r="Q28" s="119" t="s">
        <v>89</v>
      </c>
      <c r="R28" s="119" t="s">
        <v>89</v>
      </c>
      <c r="S28" s="66" t="s">
        <v>89</v>
      </c>
      <c r="T28" s="66" t="s">
        <v>89</v>
      </c>
      <c r="U28" s="83" t="s">
        <v>89</v>
      </c>
      <c r="V28" s="67"/>
      <c r="W28" s="8"/>
      <c r="X28" s="28">
        <f t="shared" si="0"/>
        <v>0</v>
      </c>
      <c r="Y28" s="67" t="s">
        <v>89</v>
      </c>
      <c r="Z28" s="67" t="s">
        <v>89</v>
      </c>
      <c r="AA28" s="13"/>
      <c r="AB28" s="25"/>
    </row>
    <row r="29" spans="1:30" ht="139.5" customHeight="1" x14ac:dyDescent="0.2">
      <c r="A29" s="4"/>
      <c r="B29" s="172"/>
      <c r="C29" s="173"/>
      <c r="D29" s="174"/>
      <c r="E29" s="34" t="s">
        <v>94</v>
      </c>
      <c r="F29" s="24"/>
      <c r="G29" s="125" t="s">
        <v>17</v>
      </c>
      <c r="H29" s="127" t="s">
        <v>89</v>
      </c>
      <c r="I29" s="126">
        <v>1</v>
      </c>
      <c r="J29" s="64"/>
      <c r="K29" s="64"/>
      <c r="L29" s="64"/>
      <c r="M29" s="105"/>
      <c r="N29" s="64"/>
      <c r="O29" s="120"/>
      <c r="P29" s="120"/>
      <c r="Q29" s="120"/>
      <c r="R29" s="120" t="s">
        <v>89</v>
      </c>
      <c r="S29" s="66" t="s">
        <v>89</v>
      </c>
      <c r="T29" s="68" t="s">
        <v>89</v>
      </c>
      <c r="U29" s="131" t="s">
        <v>96</v>
      </c>
      <c r="V29" s="64"/>
      <c r="W29" s="8"/>
      <c r="X29" s="132">
        <f>+T29+U29+V29+W29</f>
        <v>1</v>
      </c>
      <c r="Y29" s="67" t="s">
        <v>89</v>
      </c>
      <c r="Z29" s="65">
        <v>1</v>
      </c>
      <c r="AA29" s="13"/>
      <c r="AB29" s="128"/>
    </row>
    <row r="30" spans="1:30" s="6" customFormat="1" ht="36" customHeight="1" x14ac:dyDescent="0.2">
      <c r="A30" s="167" t="s">
        <v>39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61"/>
    </row>
    <row r="31" spans="1:30" s="6" customFormat="1" ht="36" customHeight="1" x14ac:dyDescent="0.2">
      <c r="A31" s="165" t="s">
        <v>33</v>
      </c>
      <c r="B31" s="165"/>
      <c r="C31" s="165"/>
      <c r="D31" s="165"/>
      <c r="E31" s="186" t="s">
        <v>93</v>
      </c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</row>
    <row r="32" spans="1:30" s="6" customFormat="1" ht="36" customHeight="1" x14ac:dyDescent="0.2">
      <c r="A32" s="190" t="s">
        <v>34</v>
      </c>
      <c r="B32" s="190"/>
      <c r="C32" s="190"/>
      <c r="D32" s="190"/>
      <c r="E32" s="191" t="s">
        <v>52</v>
      </c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70">
        <f>+Y33-I33</f>
        <v>0</v>
      </c>
    </row>
    <row r="33" spans="1:30" ht="88.5" customHeight="1" x14ac:dyDescent="0.2">
      <c r="A33" s="19">
        <v>4</v>
      </c>
      <c r="B33" s="175" t="s">
        <v>69</v>
      </c>
      <c r="C33" s="175"/>
      <c r="D33" s="175"/>
      <c r="E33" s="11"/>
      <c r="F33" s="14"/>
      <c r="G33" s="41" t="s">
        <v>19</v>
      </c>
      <c r="H33" s="92">
        <v>15000</v>
      </c>
      <c r="I33" s="92">
        <v>28585</v>
      </c>
      <c r="J33" s="106" t="s">
        <v>89</v>
      </c>
      <c r="K33" s="79">
        <f>+K34</f>
        <v>1175</v>
      </c>
      <c r="L33" s="89">
        <v>3389</v>
      </c>
      <c r="M33" s="102">
        <v>3484</v>
      </c>
      <c r="N33" s="50">
        <f t="shared" ref="N33" si="6">SUM(J33:M33)</f>
        <v>8048</v>
      </c>
      <c r="O33" s="120">
        <v>3304</v>
      </c>
      <c r="P33" s="120">
        <v>4125</v>
      </c>
      <c r="Q33" s="120">
        <v>3430</v>
      </c>
      <c r="R33" s="120">
        <f>+R34</f>
        <v>6360</v>
      </c>
      <c r="S33" s="50">
        <f t="shared" ref="S33:S35" si="7">SUM(O33:R33)</f>
        <v>17219</v>
      </c>
      <c r="T33" s="104">
        <v>3318</v>
      </c>
      <c r="U33" s="131" t="s">
        <v>89</v>
      </c>
      <c r="V33" s="50"/>
      <c r="W33" s="64"/>
      <c r="X33" s="50">
        <f>+T33+U33+V33+W33</f>
        <v>3318</v>
      </c>
      <c r="Y33" s="50">
        <f>SUM(N33+S33+X33)</f>
        <v>28585</v>
      </c>
      <c r="Z33" s="65">
        <f t="shared" ref="Z33:Z35" si="8">SUM(Y33/I33)</f>
        <v>1</v>
      </c>
      <c r="AA33" s="5">
        <v>84820805</v>
      </c>
      <c r="AB33" s="69" t="s">
        <v>62</v>
      </c>
    </row>
    <row r="34" spans="1:30" ht="52.5" customHeight="1" x14ac:dyDescent="0.2">
      <c r="A34" s="4"/>
      <c r="B34" s="166"/>
      <c r="C34" s="166"/>
      <c r="D34" s="166"/>
      <c r="E34" s="34" t="s">
        <v>70</v>
      </c>
      <c r="F34" s="24"/>
      <c r="G34" s="17" t="s">
        <v>18</v>
      </c>
      <c r="H34" s="90">
        <v>15000</v>
      </c>
      <c r="I34" s="92">
        <v>28585</v>
      </c>
      <c r="J34" s="106" t="s">
        <v>89</v>
      </c>
      <c r="K34" s="66">
        <v>1175</v>
      </c>
      <c r="L34" s="15">
        <v>3389</v>
      </c>
      <c r="M34" s="104">
        <v>3484</v>
      </c>
      <c r="N34" s="15">
        <f>SUM(J34:M34)</f>
        <v>8048</v>
      </c>
      <c r="O34" s="94">
        <v>3304</v>
      </c>
      <c r="P34" s="94">
        <v>4125</v>
      </c>
      <c r="Q34" s="94">
        <v>3430</v>
      </c>
      <c r="R34" s="94">
        <v>6360</v>
      </c>
      <c r="S34" s="15">
        <f t="shared" si="7"/>
        <v>17219</v>
      </c>
      <c r="T34" s="134" t="s">
        <v>98</v>
      </c>
      <c r="U34" s="131" t="s">
        <v>89</v>
      </c>
      <c r="V34" s="15"/>
      <c r="W34" s="68"/>
      <c r="X34" s="50">
        <f>+T34+U34+V34+W34</f>
        <v>3318</v>
      </c>
      <c r="Y34" s="15">
        <f t="shared" ref="Y34:Y35" si="9">SUM(N34+S34+X34)</f>
        <v>28585</v>
      </c>
      <c r="Z34" s="33">
        <f t="shared" si="8"/>
        <v>1</v>
      </c>
      <c r="AA34" s="13">
        <f>+Y33-I33</f>
        <v>0</v>
      </c>
      <c r="AB34" s="210"/>
      <c r="AD34" s="121"/>
    </row>
    <row r="35" spans="1:30" ht="78" customHeight="1" x14ac:dyDescent="0.2">
      <c r="A35" s="4"/>
      <c r="B35" s="30"/>
      <c r="C35" s="31"/>
      <c r="D35" s="32"/>
      <c r="E35" s="34" t="s">
        <v>74</v>
      </c>
      <c r="F35" s="24"/>
      <c r="G35" s="17" t="s">
        <v>21</v>
      </c>
      <c r="H35" s="90">
        <v>15</v>
      </c>
      <c r="I35" s="90">
        <v>33</v>
      </c>
      <c r="J35" s="106" t="s">
        <v>89</v>
      </c>
      <c r="K35" s="106" t="s">
        <v>89</v>
      </c>
      <c r="L35" s="66" t="s">
        <v>89</v>
      </c>
      <c r="M35" s="106" t="s">
        <v>89</v>
      </c>
      <c r="N35" s="106" t="s">
        <v>89</v>
      </c>
      <c r="O35" s="111" t="s">
        <v>89</v>
      </c>
      <c r="P35" s="94">
        <v>32</v>
      </c>
      <c r="Q35" s="64" t="s">
        <v>89</v>
      </c>
      <c r="R35" s="94">
        <v>1</v>
      </c>
      <c r="S35" s="15">
        <f t="shared" si="7"/>
        <v>33</v>
      </c>
      <c r="T35" s="134"/>
      <c r="U35" s="131" t="s">
        <v>89</v>
      </c>
      <c r="V35" s="15"/>
      <c r="W35" s="68"/>
      <c r="X35" s="15">
        <f>SUM(T35:W35)</f>
        <v>0</v>
      </c>
      <c r="Y35" s="15">
        <f t="shared" si="9"/>
        <v>33</v>
      </c>
      <c r="Z35" s="33">
        <f t="shared" si="8"/>
        <v>1</v>
      </c>
      <c r="AA35" s="107"/>
      <c r="AB35" s="211"/>
    </row>
    <row r="36" spans="1:30" ht="85.5" customHeight="1" x14ac:dyDescent="0.2">
      <c r="A36" s="4"/>
      <c r="B36" s="52"/>
      <c r="C36" s="53"/>
      <c r="D36" s="54"/>
      <c r="E36" s="34" t="s">
        <v>73</v>
      </c>
      <c r="F36" s="24"/>
      <c r="G36" s="17" t="s">
        <v>21</v>
      </c>
      <c r="H36" s="90">
        <v>250</v>
      </c>
      <c r="I36" s="137">
        <v>525</v>
      </c>
      <c r="J36" s="106" t="s">
        <v>89</v>
      </c>
      <c r="K36" s="66">
        <v>25</v>
      </c>
      <c r="L36" s="15">
        <v>377</v>
      </c>
      <c r="M36" s="97" t="s">
        <v>89</v>
      </c>
      <c r="N36" s="15">
        <f t="shared" ref="N36:N37" si="10">SUM(J36:M36)</f>
        <v>402</v>
      </c>
      <c r="O36" s="94"/>
      <c r="P36" s="81" t="s">
        <v>89</v>
      </c>
      <c r="Q36" s="64" t="s">
        <v>89</v>
      </c>
      <c r="R36" s="94" t="s">
        <v>89</v>
      </c>
      <c r="S36" s="105" t="s">
        <v>89</v>
      </c>
      <c r="T36" s="134"/>
      <c r="U36" s="131" t="s">
        <v>103</v>
      </c>
      <c r="V36" s="15"/>
      <c r="W36" s="68"/>
      <c r="X36" s="50">
        <f>+T36+U36+V36+W36</f>
        <v>123</v>
      </c>
      <c r="Y36" s="15">
        <f t="shared" ref="Y36:Y37" si="11">SUM(N36+S36+X36)</f>
        <v>525</v>
      </c>
      <c r="Z36" s="33">
        <f t="shared" ref="Z36:Z38" si="12">SUM(Y36/I36)</f>
        <v>1</v>
      </c>
      <c r="AA36" s="13"/>
      <c r="AB36" s="87"/>
    </row>
    <row r="37" spans="1:30" ht="90.75" customHeight="1" x14ac:dyDescent="0.2">
      <c r="A37" s="4"/>
      <c r="B37" s="38"/>
      <c r="C37" s="39"/>
      <c r="D37" s="40"/>
      <c r="E37" s="34" t="s">
        <v>71</v>
      </c>
      <c r="F37" s="24"/>
      <c r="G37" s="17" t="s">
        <v>21</v>
      </c>
      <c r="H37" s="90">
        <v>200</v>
      </c>
      <c r="I37" s="90">
        <v>256</v>
      </c>
      <c r="J37" s="66" t="s">
        <v>89</v>
      </c>
      <c r="K37" s="66" t="s">
        <v>89</v>
      </c>
      <c r="L37" s="15">
        <v>37</v>
      </c>
      <c r="M37" s="106" t="s">
        <v>89</v>
      </c>
      <c r="N37" s="15">
        <f t="shared" si="10"/>
        <v>37</v>
      </c>
      <c r="O37" s="94">
        <v>94</v>
      </c>
      <c r="P37" s="94">
        <v>48</v>
      </c>
      <c r="Q37" s="94">
        <v>62</v>
      </c>
      <c r="R37" s="94">
        <v>15</v>
      </c>
      <c r="S37" s="15">
        <f t="shared" ref="S37:S38" si="13">SUM(O37:R37)</f>
        <v>219</v>
      </c>
      <c r="T37" s="134"/>
      <c r="U37" s="131" t="s">
        <v>89</v>
      </c>
      <c r="V37" s="15"/>
      <c r="W37" s="68"/>
      <c r="X37" s="15">
        <f t="shared" ref="X37" si="14">SUM(T37:W37)</f>
        <v>0</v>
      </c>
      <c r="Y37" s="15">
        <f t="shared" si="11"/>
        <v>256</v>
      </c>
      <c r="Z37" s="33">
        <f t="shared" si="12"/>
        <v>1</v>
      </c>
      <c r="AA37" s="13"/>
      <c r="AB37" s="133"/>
    </row>
    <row r="38" spans="1:30" ht="79.5" customHeight="1" x14ac:dyDescent="0.2">
      <c r="A38" s="3"/>
      <c r="B38" s="71"/>
      <c r="C38" s="72"/>
      <c r="D38" s="73"/>
      <c r="E38" s="34" t="s">
        <v>72</v>
      </c>
      <c r="F38" s="24"/>
      <c r="G38" s="17" t="s">
        <v>21</v>
      </c>
      <c r="H38" s="90">
        <v>100</v>
      </c>
      <c r="I38" s="90">
        <v>172</v>
      </c>
      <c r="J38" s="68" t="s">
        <v>89</v>
      </c>
      <c r="K38" s="93">
        <v>38</v>
      </c>
      <c r="L38" s="94">
        <v>27</v>
      </c>
      <c r="M38" s="103">
        <v>34</v>
      </c>
      <c r="N38" s="15">
        <f>+J38+K38+L38+M38</f>
        <v>99</v>
      </c>
      <c r="O38" s="94">
        <v>34</v>
      </c>
      <c r="P38" s="94">
        <v>15</v>
      </c>
      <c r="Q38" s="94" t="s">
        <v>89</v>
      </c>
      <c r="R38" s="94" t="s">
        <v>89</v>
      </c>
      <c r="S38" s="15">
        <f t="shared" si="13"/>
        <v>49</v>
      </c>
      <c r="T38" s="134" t="s">
        <v>100</v>
      </c>
      <c r="U38" s="131" t="s">
        <v>89</v>
      </c>
      <c r="V38" s="15"/>
      <c r="W38" s="68"/>
      <c r="X38" s="15">
        <f>+T38+U38+V38+W38</f>
        <v>24</v>
      </c>
      <c r="Y38" s="15">
        <f>SUM(N38+S38+X38)</f>
        <v>172</v>
      </c>
      <c r="Z38" s="33">
        <f t="shared" si="12"/>
        <v>1</v>
      </c>
      <c r="AA38" s="13"/>
      <c r="AB38" s="87"/>
      <c r="AD38" s="29"/>
    </row>
    <row r="40" spans="1:30" ht="48.75" customHeight="1" x14ac:dyDescent="0.2">
      <c r="A40" s="21"/>
      <c r="B40" s="216" t="s">
        <v>45</v>
      </c>
      <c r="C40" s="217"/>
      <c r="D40" s="218"/>
      <c r="E40" s="151" t="s">
        <v>53</v>
      </c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3"/>
    </row>
    <row r="41" spans="1:30" ht="66.75" customHeight="1" x14ac:dyDescent="0.2">
      <c r="A41" s="19">
        <v>2</v>
      </c>
      <c r="B41" s="177" t="s">
        <v>76</v>
      </c>
      <c r="C41" s="178"/>
      <c r="D41" s="179"/>
      <c r="E41" s="16"/>
      <c r="F41" s="3"/>
      <c r="G41" s="8" t="s">
        <v>18</v>
      </c>
      <c r="H41" s="92">
        <f>SUM(H42:H43)</f>
        <v>1748</v>
      </c>
      <c r="I41" s="92">
        <f>+I42+I43</f>
        <v>4460</v>
      </c>
      <c r="J41" s="66" t="s">
        <v>89</v>
      </c>
      <c r="K41" s="66" t="s">
        <v>89</v>
      </c>
      <c r="L41" s="66" t="s">
        <v>89</v>
      </c>
      <c r="M41" s="108">
        <v>810</v>
      </c>
      <c r="N41" s="109">
        <f>SUM(J41:M41)</f>
        <v>810</v>
      </c>
      <c r="O41" s="81">
        <v>75</v>
      </c>
      <c r="P41" s="81">
        <v>294</v>
      </c>
      <c r="Q41" s="81">
        <f>+Q42+Q43</f>
        <v>622</v>
      </c>
      <c r="R41" s="81">
        <f>+R42+R43</f>
        <v>1132</v>
      </c>
      <c r="S41" s="28">
        <f>SUM(O41:R41)</f>
        <v>2123</v>
      </c>
      <c r="T41" s="136">
        <f>+T42+T43</f>
        <v>696</v>
      </c>
      <c r="U41" s="82">
        <v>794</v>
      </c>
      <c r="V41" s="66"/>
      <c r="W41" s="66"/>
      <c r="X41" s="28">
        <f>SUM(T41:W41)</f>
        <v>1490</v>
      </c>
      <c r="Y41" s="110">
        <f>SUM(N41+S41+X41)</f>
        <v>4423</v>
      </c>
      <c r="Z41" s="33">
        <f>SUM(Y41/I41)</f>
        <v>0.99170403587443945</v>
      </c>
      <c r="AA41" s="5">
        <v>1500000</v>
      </c>
      <c r="AB41" s="23" t="s">
        <v>62</v>
      </c>
    </row>
    <row r="42" spans="1:30" ht="44.25" customHeight="1" x14ac:dyDescent="0.2">
      <c r="A42" s="4"/>
      <c r="B42" s="166"/>
      <c r="C42" s="166"/>
      <c r="D42" s="166"/>
      <c r="E42" s="34" t="s">
        <v>77</v>
      </c>
      <c r="F42" s="24"/>
      <c r="G42" s="11" t="s">
        <v>18</v>
      </c>
      <c r="H42" s="92">
        <v>1000</v>
      </c>
      <c r="I42" s="92">
        <v>3600</v>
      </c>
      <c r="J42" s="66" t="s">
        <v>89</v>
      </c>
      <c r="K42" s="66" t="s">
        <v>89</v>
      </c>
      <c r="L42" s="66" t="s">
        <v>89</v>
      </c>
      <c r="M42" s="99">
        <v>810</v>
      </c>
      <c r="N42" s="109">
        <f>SUM(J42:M42)</f>
        <v>810</v>
      </c>
      <c r="O42" s="81">
        <v>75</v>
      </c>
      <c r="P42" s="81">
        <v>294</v>
      </c>
      <c r="Q42" s="81">
        <v>254</v>
      </c>
      <c r="R42" s="81">
        <v>925</v>
      </c>
      <c r="S42" s="28">
        <f>SUM(O42:R42)</f>
        <v>1548</v>
      </c>
      <c r="T42" s="106" t="s">
        <v>97</v>
      </c>
      <c r="U42" s="82">
        <v>794</v>
      </c>
      <c r="V42" s="66"/>
      <c r="W42" s="66"/>
      <c r="X42" s="109">
        <f>+T42+U42+V42+W42</f>
        <v>1205</v>
      </c>
      <c r="Y42" s="28">
        <f>SUM(N42+S42+X42)</f>
        <v>3563</v>
      </c>
      <c r="Z42" s="33">
        <f>SUM(Y42/I42)</f>
        <v>0.98972222222222217</v>
      </c>
      <c r="AA42" s="13"/>
      <c r="AB42" s="100"/>
    </row>
    <row r="43" spans="1:30" ht="53.25" customHeight="1" x14ac:dyDescent="0.2">
      <c r="A43" s="4"/>
      <c r="B43" s="166"/>
      <c r="C43" s="166"/>
      <c r="D43" s="166"/>
      <c r="E43" s="34" t="s">
        <v>78</v>
      </c>
      <c r="F43" s="24"/>
      <c r="G43" s="11" t="s">
        <v>18</v>
      </c>
      <c r="H43" s="92">
        <v>748</v>
      </c>
      <c r="I43" s="92">
        <v>860</v>
      </c>
      <c r="J43" s="66" t="s">
        <v>89</v>
      </c>
      <c r="K43" s="66" t="s">
        <v>89</v>
      </c>
      <c r="L43" s="66" t="s">
        <v>89</v>
      </c>
      <c r="M43" s="106" t="s">
        <v>89</v>
      </c>
      <c r="N43" s="66" t="s">
        <v>89</v>
      </c>
      <c r="O43" s="111" t="s">
        <v>89</v>
      </c>
      <c r="P43" s="81" t="s">
        <v>89</v>
      </c>
      <c r="Q43" s="81">
        <v>368</v>
      </c>
      <c r="R43" s="81">
        <v>207</v>
      </c>
      <c r="S43" s="28">
        <f>SUM(O43:R43)</f>
        <v>575</v>
      </c>
      <c r="T43" s="106" t="s">
        <v>101</v>
      </c>
      <c r="U43" s="82" t="s">
        <v>89</v>
      </c>
      <c r="V43" s="66"/>
      <c r="W43" s="66"/>
      <c r="X43" s="109">
        <f>+T43+U43+V43+W43</f>
        <v>285</v>
      </c>
      <c r="Y43" s="28">
        <f>SUM(N43+S43+X43)</f>
        <v>860</v>
      </c>
      <c r="Z43" s="33">
        <f>SUM(Y43/I43)</f>
        <v>1</v>
      </c>
      <c r="AA43" s="13"/>
      <c r="AB43" s="101"/>
    </row>
    <row r="44" spans="1:30" ht="60" customHeight="1" x14ac:dyDescent="0.2">
      <c r="A44" s="21"/>
      <c r="B44" s="215" t="s">
        <v>46</v>
      </c>
      <c r="C44" s="215"/>
      <c r="D44" s="215"/>
      <c r="E44" s="151" t="s">
        <v>54</v>
      </c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3"/>
    </row>
    <row r="45" spans="1:30" ht="96.75" customHeight="1" x14ac:dyDescent="0.2">
      <c r="A45" s="19">
        <v>3</v>
      </c>
      <c r="B45" s="177" t="s">
        <v>79</v>
      </c>
      <c r="C45" s="178"/>
      <c r="D45" s="179"/>
      <c r="E45" s="7"/>
      <c r="F45" s="3"/>
      <c r="G45" s="8" t="s">
        <v>19</v>
      </c>
      <c r="H45" s="92">
        <v>2000</v>
      </c>
      <c r="I45" s="92">
        <f>SUM(I46)</f>
        <v>2572</v>
      </c>
      <c r="J45" s="66" t="s">
        <v>89</v>
      </c>
      <c r="K45" s="66" t="s">
        <v>91</v>
      </c>
      <c r="L45" s="66" t="s">
        <v>92</v>
      </c>
      <c r="M45" s="108">
        <v>153</v>
      </c>
      <c r="N45" s="110">
        <f>+J45+K45+L45+M45:M45</f>
        <v>496</v>
      </c>
      <c r="O45" s="93">
        <v>597</v>
      </c>
      <c r="P45" s="81">
        <v>163</v>
      </c>
      <c r="Q45" s="111">
        <v>687</v>
      </c>
      <c r="R45" s="111">
        <f>+R46</f>
        <v>431</v>
      </c>
      <c r="S45" s="28">
        <f>SUM(O45:R45)</f>
        <v>1878</v>
      </c>
      <c r="T45" s="135" t="str">
        <f>+T46</f>
        <v>198</v>
      </c>
      <c r="U45" s="82" t="s">
        <v>89</v>
      </c>
      <c r="V45" s="11"/>
      <c r="W45" s="11"/>
      <c r="X45" s="109">
        <f>+T45+U45+V45+W45</f>
        <v>198</v>
      </c>
      <c r="Y45" s="110">
        <f>SUM(N45+S45+X45)</f>
        <v>2572</v>
      </c>
      <c r="Z45" s="33">
        <f>SUM(Y45/I45)</f>
        <v>1</v>
      </c>
      <c r="AA45" s="5">
        <v>2000000</v>
      </c>
      <c r="AB45" s="69" t="s">
        <v>75</v>
      </c>
    </row>
    <row r="46" spans="1:30" ht="78.75" customHeight="1" x14ac:dyDescent="0.2">
      <c r="A46" s="19"/>
      <c r="B46" s="58"/>
      <c r="C46" s="59"/>
      <c r="D46" s="60"/>
      <c r="E46" s="76" t="s">
        <v>79</v>
      </c>
      <c r="F46" s="24"/>
      <c r="G46" s="11" t="s">
        <v>18</v>
      </c>
      <c r="H46" s="92">
        <v>2000</v>
      </c>
      <c r="I46" s="92">
        <f>2000+572</f>
        <v>2572</v>
      </c>
      <c r="J46" s="66" t="s">
        <v>89</v>
      </c>
      <c r="K46" s="66">
        <f>250+13</f>
        <v>263</v>
      </c>
      <c r="L46" s="111">
        <v>80</v>
      </c>
      <c r="M46" s="106" t="s">
        <v>90</v>
      </c>
      <c r="N46" s="15">
        <f>+J46+K46+L46+M46</f>
        <v>496</v>
      </c>
      <c r="O46" s="94">
        <v>597</v>
      </c>
      <c r="P46" s="94">
        <v>163</v>
      </c>
      <c r="Q46" s="94">
        <v>687</v>
      </c>
      <c r="R46" s="94">
        <v>431</v>
      </c>
      <c r="S46" s="15">
        <f t="shared" ref="S46:S47" si="15">SUM(O46:R46)</f>
        <v>1878</v>
      </c>
      <c r="T46" s="134" t="s">
        <v>99</v>
      </c>
      <c r="U46" s="82" t="s">
        <v>89</v>
      </c>
      <c r="V46" s="15"/>
      <c r="W46" s="68"/>
      <c r="X46" s="109">
        <f>+T46+U46+V46+W46</f>
        <v>198</v>
      </c>
      <c r="Y46" s="15">
        <f t="shared" ref="Y46:Y47" si="16">SUM(N46+S46+X46)</f>
        <v>2572</v>
      </c>
      <c r="Z46" s="33">
        <f t="shared" ref="Z46:Z47" si="17">SUM(Y46/I46)</f>
        <v>1</v>
      </c>
      <c r="AA46" s="13"/>
      <c r="AB46" s="100"/>
      <c r="AC46" s="29"/>
    </row>
    <row r="47" spans="1:30" ht="42" customHeight="1" x14ac:dyDescent="0.2">
      <c r="A47" s="4"/>
      <c r="B47" s="166"/>
      <c r="C47" s="166"/>
      <c r="D47" s="166"/>
      <c r="E47" s="76" t="s">
        <v>80</v>
      </c>
      <c r="F47" s="24"/>
      <c r="G47" s="17" t="s">
        <v>21</v>
      </c>
      <c r="H47" s="92">
        <v>3</v>
      </c>
      <c r="I47" s="92">
        <v>35</v>
      </c>
      <c r="J47" s="66" t="s">
        <v>89</v>
      </c>
      <c r="K47" s="66" t="s">
        <v>89</v>
      </c>
      <c r="L47" s="66" t="s">
        <v>89</v>
      </c>
      <c r="M47" s="66" t="s">
        <v>89</v>
      </c>
      <c r="N47" s="66" t="s">
        <v>89</v>
      </c>
      <c r="O47" s="111" t="s">
        <v>89</v>
      </c>
      <c r="P47" s="81">
        <v>1</v>
      </c>
      <c r="Q47" s="111" t="s">
        <v>89</v>
      </c>
      <c r="R47" s="111" t="s">
        <v>89</v>
      </c>
      <c r="S47" s="15">
        <f t="shared" si="15"/>
        <v>1</v>
      </c>
      <c r="T47" s="134" t="s">
        <v>89</v>
      </c>
      <c r="U47" s="82">
        <v>2</v>
      </c>
      <c r="V47" s="11"/>
      <c r="W47" s="11"/>
      <c r="X47" s="109">
        <f>+T47+U47+V47+W47</f>
        <v>2</v>
      </c>
      <c r="Y47" s="15">
        <f t="shared" si="16"/>
        <v>3</v>
      </c>
      <c r="Z47" s="33">
        <f t="shared" si="17"/>
        <v>8.5714285714285715E-2</v>
      </c>
      <c r="AA47" s="13"/>
      <c r="AB47" s="101"/>
    </row>
    <row r="48" spans="1:30" ht="18.75" x14ac:dyDescent="0.2">
      <c r="A48" s="212" t="s">
        <v>81</v>
      </c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4"/>
      <c r="AC48" s="29"/>
    </row>
    <row r="49" spans="5:22" ht="36" customHeight="1" x14ac:dyDescent="0.2">
      <c r="Q49" s="122"/>
    </row>
    <row r="50" spans="5:22" ht="36" customHeight="1" x14ac:dyDescent="0.2">
      <c r="H50" s="139"/>
      <c r="Q50" s="122"/>
    </row>
    <row r="51" spans="5:22" ht="36" customHeight="1" x14ac:dyDescent="0.25">
      <c r="E51" s="77"/>
      <c r="Q51" s="122"/>
    </row>
    <row r="52" spans="5:22" ht="36" customHeight="1" x14ac:dyDescent="0.2">
      <c r="N52" s="29"/>
      <c r="Q52" s="122"/>
      <c r="S52" s="121"/>
      <c r="V52" s="29"/>
    </row>
    <row r="53" spans="5:22" ht="36" customHeight="1" x14ac:dyDescent="0.2">
      <c r="H53" s="139"/>
      <c r="I53" s="139"/>
      <c r="N53" s="74"/>
      <c r="Q53" s="122"/>
    </row>
    <row r="54" spans="5:22" ht="36" customHeight="1" x14ac:dyDescent="0.2">
      <c r="Q54" s="122"/>
      <c r="S54" s="29"/>
      <c r="U54" s="143"/>
      <c r="V54" s="29"/>
    </row>
    <row r="55" spans="5:22" ht="36" customHeight="1" x14ac:dyDescent="0.2">
      <c r="K55" s="29"/>
      <c r="Q55" s="122"/>
    </row>
    <row r="56" spans="5:22" ht="36" customHeight="1" x14ac:dyDescent="0.2">
      <c r="O56" s="121" t="s">
        <v>57</v>
      </c>
      <c r="Q56" s="122"/>
    </row>
    <row r="57" spans="5:22" ht="36" customHeight="1" x14ac:dyDescent="0.2"/>
    <row r="58" spans="5:22" ht="36" customHeight="1" x14ac:dyDescent="0.2"/>
    <row r="59" spans="5:22" ht="36" customHeight="1" x14ac:dyDescent="0.2"/>
    <row r="60" spans="5:22" ht="36" customHeight="1" x14ac:dyDescent="0.2"/>
    <row r="61" spans="5:22" ht="36" customHeight="1" x14ac:dyDescent="0.2"/>
    <row r="62" spans="5:22" ht="36" customHeight="1" x14ac:dyDescent="0.2"/>
    <row r="63" spans="5:22" ht="36" customHeight="1" x14ac:dyDescent="0.2"/>
    <row r="64" spans="5:22" ht="36" customHeight="1" x14ac:dyDescent="0.2"/>
    <row r="65" ht="36" customHeight="1" x14ac:dyDescent="0.2"/>
    <row r="66" ht="36" customHeight="1" x14ac:dyDescent="0.2"/>
    <row r="67" ht="36" customHeight="1" x14ac:dyDescent="0.2"/>
    <row r="68" ht="36" customHeight="1" x14ac:dyDescent="0.2"/>
    <row r="69" ht="36" customHeight="1" x14ac:dyDescent="0.2"/>
    <row r="70" ht="36" customHeight="1" x14ac:dyDescent="0.2"/>
    <row r="71" ht="36" customHeight="1" x14ac:dyDescent="0.2"/>
    <row r="72" ht="36" customHeight="1" x14ac:dyDescent="0.2"/>
    <row r="73" ht="36" customHeight="1" x14ac:dyDescent="0.2"/>
    <row r="74" ht="36" customHeight="1" x14ac:dyDescent="0.2"/>
    <row r="75" ht="36" customHeight="1" x14ac:dyDescent="0.2"/>
    <row r="76" ht="36" customHeight="1" x14ac:dyDescent="0.2"/>
    <row r="77" ht="36" customHeight="1" x14ac:dyDescent="0.2"/>
    <row r="78" ht="36" customHeight="1" x14ac:dyDescent="0.2"/>
    <row r="79" ht="36" customHeight="1" x14ac:dyDescent="0.2"/>
    <row r="80" ht="36" customHeight="1" x14ac:dyDescent="0.2"/>
    <row r="81" ht="36" customHeight="1" x14ac:dyDescent="0.2"/>
    <row r="82" ht="36" customHeight="1" x14ac:dyDescent="0.2"/>
    <row r="83" ht="36" customHeight="1" x14ac:dyDescent="0.2"/>
    <row r="84" ht="36" customHeight="1" x14ac:dyDescent="0.2"/>
    <row r="85" ht="36" customHeight="1" x14ac:dyDescent="0.2"/>
    <row r="86" ht="36" customHeight="1" x14ac:dyDescent="0.2"/>
    <row r="87" ht="36" customHeight="1" x14ac:dyDescent="0.2"/>
    <row r="88" ht="36" customHeight="1" x14ac:dyDescent="0.2"/>
    <row r="89" ht="36" customHeight="1" x14ac:dyDescent="0.2"/>
    <row r="90" ht="36" customHeight="1" x14ac:dyDescent="0.2"/>
    <row r="91" ht="36" customHeight="1" x14ac:dyDescent="0.2"/>
    <row r="92" ht="36" customHeight="1" x14ac:dyDescent="0.2"/>
    <row r="93" ht="36" customHeight="1" x14ac:dyDescent="0.2"/>
    <row r="94" ht="36" customHeight="1" x14ac:dyDescent="0.2"/>
    <row r="95" ht="36" customHeight="1" x14ac:dyDescent="0.2"/>
    <row r="96" ht="36" customHeight="1" x14ac:dyDescent="0.2"/>
    <row r="97" ht="36" customHeight="1" x14ac:dyDescent="0.2"/>
    <row r="98" ht="36" customHeight="1" x14ac:dyDescent="0.2"/>
    <row r="99" ht="36" customHeight="1" x14ac:dyDescent="0.2"/>
    <row r="100" ht="36" customHeight="1" x14ac:dyDescent="0.2"/>
    <row r="101" ht="36" customHeight="1" x14ac:dyDescent="0.2"/>
    <row r="102" ht="36" customHeight="1" x14ac:dyDescent="0.2"/>
    <row r="103" ht="36" customHeight="1" x14ac:dyDescent="0.2"/>
    <row r="104" ht="36" customHeight="1" x14ac:dyDescent="0.2"/>
    <row r="105" ht="36" customHeight="1" x14ac:dyDescent="0.2"/>
    <row r="106" ht="36" customHeight="1" x14ac:dyDescent="0.2"/>
    <row r="107" ht="36" customHeight="1" x14ac:dyDescent="0.2"/>
    <row r="108" ht="36" customHeight="1" x14ac:dyDescent="0.2"/>
    <row r="109" ht="36" customHeight="1" x14ac:dyDescent="0.2"/>
    <row r="110" ht="36" customHeight="1" x14ac:dyDescent="0.2"/>
    <row r="111" ht="36" customHeight="1" x14ac:dyDescent="0.2"/>
    <row r="112" ht="36" customHeight="1" x14ac:dyDescent="0.2"/>
    <row r="113" ht="36" customHeight="1" x14ac:dyDescent="0.2"/>
    <row r="114" ht="36" customHeight="1" x14ac:dyDescent="0.2"/>
    <row r="115" ht="36" customHeight="1" x14ac:dyDescent="0.2"/>
    <row r="116" ht="36" customHeight="1" x14ac:dyDescent="0.2"/>
    <row r="117" ht="36" customHeight="1" x14ac:dyDescent="0.2"/>
    <row r="118" ht="36" customHeight="1" x14ac:dyDescent="0.2"/>
    <row r="119" ht="36" customHeight="1" x14ac:dyDescent="0.2"/>
    <row r="120" ht="36" customHeight="1" x14ac:dyDescent="0.2"/>
    <row r="121" ht="36" customHeight="1" x14ac:dyDescent="0.2"/>
    <row r="122" ht="36" customHeight="1" x14ac:dyDescent="0.2"/>
    <row r="123" ht="36" customHeight="1" x14ac:dyDescent="0.2"/>
    <row r="124" ht="36" customHeight="1" x14ac:dyDescent="0.2"/>
    <row r="125" ht="36" customHeight="1" x14ac:dyDescent="0.2"/>
    <row r="126" ht="36" customHeight="1" x14ac:dyDescent="0.2"/>
    <row r="127" ht="36" customHeight="1" x14ac:dyDescent="0.2"/>
    <row r="128" ht="36" customHeight="1" x14ac:dyDescent="0.2"/>
    <row r="129" ht="36" customHeight="1" x14ac:dyDescent="0.2"/>
    <row r="130" ht="36" customHeight="1" x14ac:dyDescent="0.2"/>
    <row r="131" ht="36" customHeight="1" x14ac:dyDescent="0.2"/>
    <row r="132" ht="36" customHeight="1" x14ac:dyDescent="0.2"/>
    <row r="133" ht="36" customHeight="1" x14ac:dyDescent="0.2"/>
    <row r="134" ht="36" customHeight="1" x14ac:dyDescent="0.2"/>
    <row r="135" ht="36" customHeight="1" x14ac:dyDescent="0.2"/>
    <row r="136" ht="36" customHeight="1" x14ac:dyDescent="0.2"/>
    <row r="137" ht="36" customHeight="1" x14ac:dyDescent="0.2"/>
    <row r="138" ht="36" customHeight="1" x14ac:dyDescent="0.2"/>
    <row r="139" ht="36" customHeight="1" x14ac:dyDescent="0.2"/>
    <row r="140" ht="36" customHeight="1" x14ac:dyDescent="0.2"/>
    <row r="141" ht="36" customHeight="1" x14ac:dyDescent="0.2"/>
    <row r="142" ht="36" customHeight="1" x14ac:dyDescent="0.2"/>
    <row r="143" ht="36" customHeight="1" x14ac:dyDescent="0.2"/>
    <row r="144" ht="36" customHeight="1" x14ac:dyDescent="0.2"/>
    <row r="145" ht="36" customHeight="1" x14ac:dyDescent="0.2"/>
    <row r="146" ht="36" customHeight="1" x14ac:dyDescent="0.2"/>
    <row r="147" ht="36" customHeight="1" x14ac:dyDescent="0.2"/>
    <row r="148" ht="36" customHeight="1" x14ac:dyDescent="0.2"/>
    <row r="149" ht="36" customHeight="1" x14ac:dyDescent="0.2"/>
    <row r="150" ht="36" customHeight="1" x14ac:dyDescent="0.2"/>
    <row r="151" ht="36" customHeight="1" x14ac:dyDescent="0.2"/>
    <row r="152" ht="36" customHeight="1" x14ac:dyDescent="0.2"/>
    <row r="153" ht="36" customHeight="1" x14ac:dyDescent="0.2"/>
    <row r="154" ht="36" customHeight="1" x14ac:dyDescent="0.2"/>
    <row r="155" ht="36" customHeight="1" x14ac:dyDescent="0.2"/>
    <row r="156" ht="36" customHeight="1" x14ac:dyDescent="0.2"/>
    <row r="157" ht="36" customHeight="1" x14ac:dyDescent="0.2"/>
    <row r="158" ht="36" customHeight="1" x14ac:dyDescent="0.2"/>
    <row r="159" ht="36" customHeight="1" x14ac:dyDescent="0.2"/>
    <row r="160" ht="36" customHeight="1" x14ac:dyDescent="0.2"/>
    <row r="161" ht="36" customHeight="1" x14ac:dyDescent="0.2"/>
    <row r="162" ht="36" customHeight="1" x14ac:dyDescent="0.2"/>
    <row r="163" ht="36" customHeight="1" x14ac:dyDescent="0.2"/>
    <row r="164" ht="36" customHeight="1" x14ac:dyDescent="0.2"/>
    <row r="165" ht="36" customHeight="1" x14ac:dyDescent="0.2"/>
    <row r="166" ht="36" customHeight="1" x14ac:dyDescent="0.2"/>
    <row r="167" ht="36" customHeight="1" x14ac:dyDescent="0.2"/>
    <row r="168" ht="36" customHeight="1" x14ac:dyDescent="0.2"/>
    <row r="169" ht="36" customHeight="1" x14ac:dyDescent="0.2"/>
    <row r="170" ht="36" customHeight="1" x14ac:dyDescent="0.2"/>
    <row r="171" ht="36" customHeight="1" x14ac:dyDescent="0.2"/>
    <row r="172" ht="36" customHeight="1" x14ac:dyDescent="0.2"/>
    <row r="173" ht="36" customHeight="1" x14ac:dyDescent="0.2"/>
    <row r="174" ht="36" customHeight="1" x14ac:dyDescent="0.2"/>
    <row r="175" ht="36" customHeight="1" x14ac:dyDescent="0.2"/>
    <row r="176" ht="36" customHeight="1" x14ac:dyDescent="0.2"/>
    <row r="177" ht="36" customHeight="1" x14ac:dyDescent="0.2"/>
    <row r="178" ht="36" customHeight="1" x14ac:dyDescent="0.2"/>
    <row r="179" ht="36" customHeight="1" x14ac:dyDescent="0.2"/>
    <row r="180" ht="36" customHeight="1" x14ac:dyDescent="0.2"/>
    <row r="181" ht="36" customHeight="1" x14ac:dyDescent="0.2"/>
    <row r="182" ht="36" customHeight="1" x14ac:dyDescent="0.2"/>
    <row r="183" ht="36" customHeight="1" x14ac:dyDescent="0.2"/>
    <row r="184" ht="36" customHeight="1" x14ac:dyDescent="0.2"/>
    <row r="185" ht="36" customHeight="1" x14ac:dyDescent="0.2"/>
    <row r="186" ht="36" customHeight="1" x14ac:dyDescent="0.2"/>
    <row r="187" ht="36" customHeight="1" x14ac:dyDescent="0.2"/>
    <row r="188" ht="36" customHeight="1" x14ac:dyDescent="0.2"/>
    <row r="189" ht="36" customHeight="1" x14ac:dyDescent="0.2"/>
    <row r="190" ht="36" customHeight="1" x14ac:dyDescent="0.2"/>
    <row r="191" ht="36" customHeight="1" x14ac:dyDescent="0.2"/>
    <row r="192" ht="36" customHeight="1" x14ac:dyDescent="0.2"/>
    <row r="193" ht="36" customHeight="1" x14ac:dyDescent="0.2"/>
    <row r="194" ht="36" customHeight="1" x14ac:dyDescent="0.2"/>
    <row r="195" ht="36" customHeight="1" x14ac:dyDescent="0.2"/>
    <row r="196" ht="36" customHeight="1" x14ac:dyDescent="0.2"/>
    <row r="197" ht="36" customHeight="1" x14ac:dyDescent="0.2"/>
    <row r="198" ht="36" customHeight="1" x14ac:dyDescent="0.2"/>
    <row r="199" ht="36" customHeight="1" x14ac:dyDescent="0.2"/>
    <row r="200" ht="36" customHeight="1" x14ac:dyDescent="0.2"/>
    <row r="201" ht="36" customHeight="1" x14ac:dyDescent="0.2"/>
    <row r="202" ht="36" customHeight="1" x14ac:dyDescent="0.2"/>
    <row r="203" ht="36" customHeight="1" x14ac:dyDescent="0.2"/>
    <row r="204" ht="36" customHeight="1" x14ac:dyDescent="0.2"/>
    <row r="205" ht="36" customHeight="1" x14ac:dyDescent="0.2"/>
    <row r="206" ht="36" customHeight="1" x14ac:dyDescent="0.2"/>
    <row r="207" ht="36" customHeight="1" x14ac:dyDescent="0.2"/>
    <row r="208" ht="36" customHeight="1" x14ac:dyDescent="0.2"/>
    <row r="209" ht="36" customHeight="1" x14ac:dyDescent="0.2"/>
    <row r="210" ht="36" customHeight="1" x14ac:dyDescent="0.2"/>
    <row r="211" ht="36" customHeight="1" x14ac:dyDescent="0.2"/>
    <row r="212" ht="36" customHeight="1" x14ac:dyDescent="0.2"/>
    <row r="213" ht="36" customHeight="1" x14ac:dyDescent="0.2"/>
    <row r="214" ht="36" customHeight="1" x14ac:dyDescent="0.2"/>
    <row r="215" ht="36" customHeight="1" x14ac:dyDescent="0.2"/>
    <row r="216" ht="36" customHeight="1" x14ac:dyDescent="0.2"/>
    <row r="217" ht="36" customHeight="1" x14ac:dyDescent="0.2"/>
    <row r="218" ht="36" customHeight="1" x14ac:dyDescent="0.2"/>
    <row r="219" ht="36" customHeight="1" x14ac:dyDescent="0.2"/>
    <row r="220" ht="36" customHeight="1" x14ac:dyDescent="0.2"/>
    <row r="221" ht="36" customHeight="1" x14ac:dyDescent="0.2"/>
    <row r="222" ht="36" customHeight="1" x14ac:dyDescent="0.2"/>
    <row r="223" ht="36" customHeight="1" x14ac:dyDescent="0.2"/>
    <row r="224" ht="36" customHeight="1" x14ac:dyDescent="0.2"/>
    <row r="225" ht="36" customHeight="1" x14ac:dyDescent="0.2"/>
    <row r="226" ht="36" customHeight="1" x14ac:dyDescent="0.2"/>
    <row r="227" ht="36" customHeight="1" x14ac:dyDescent="0.2"/>
    <row r="228" ht="36" customHeight="1" x14ac:dyDescent="0.2"/>
    <row r="229" ht="36" customHeight="1" x14ac:dyDescent="0.2"/>
    <row r="230" ht="36" customHeight="1" x14ac:dyDescent="0.2"/>
    <row r="231" ht="36" customHeight="1" x14ac:dyDescent="0.2"/>
    <row r="232" ht="36" customHeight="1" x14ac:dyDescent="0.2"/>
    <row r="233" ht="36" customHeight="1" x14ac:dyDescent="0.2"/>
  </sheetData>
  <mergeCells count="56">
    <mergeCell ref="AB34:AB35"/>
    <mergeCell ref="A48:AB48"/>
    <mergeCell ref="B44:D44"/>
    <mergeCell ref="B41:D41"/>
    <mergeCell ref="B40:D40"/>
    <mergeCell ref="B47:D47"/>
    <mergeCell ref="B45:D45"/>
    <mergeCell ref="B42:D42"/>
    <mergeCell ref="B43:D43"/>
    <mergeCell ref="E40:AB40"/>
    <mergeCell ref="E44:AB44"/>
    <mergeCell ref="B34:D34"/>
    <mergeCell ref="A1:AB1"/>
    <mergeCell ref="A4:C4"/>
    <mergeCell ref="D5:AB5"/>
    <mergeCell ref="D6:AB6"/>
    <mergeCell ref="A6:C6"/>
    <mergeCell ref="A2:AB2"/>
    <mergeCell ref="A3:C3"/>
    <mergeCell ref="A5:C5"/>
    <mergeCell ref="D3:AB3"/>
    <mergeCell ref="D4:AB4"/>
    <mergeCell ref="B33:D33"/>
    <mergeCell ref="A14:D14"/>
    <mergeCell ref="B27:D27"/>
    <mergeCell ref="B22:D22"/>
    <mergeCell ref="B18:D18"/>
    <mergeCell ref="B24:D24"/>
    <mergeCell ref="B17:D17"/>
    <mergeCell ref="A15:D15"/>
    <mergeCell ref="B19:D19"/>
    <mergeCell ref="B16:AB16"/>
    <mergeCell ref="E31:AB31"/>
    <mergeCell ref="B23:D23"/>
    <mergeCell ref="AB19:AB21"/>
    <mergeCell ref="A32:D32"/>
    <mergeCell ref="A30:AA30"/>
    <mergeCell ref="E32:AB32"/>
    <mergeCell ref="A31:D31"/>
    <mergeCell ref="B28:D28"/>
    <mergeCell ref="B25:D25"/>
    <mergeCell ref="A13:AA13"/>
    <mergeCell ref="E15:AB15"/>
    <mergeCell ref="B29:D29"/>
    <mergeCell ref="A11:D11"/>
    <mergeCell ref="A12:D12"/>
    <mergeCell ref="E12:AB12"/>
    <mergeCell ref="E14:AB14"/>
    <mergeCell ref="A7:AB7"/>
    <mergeCell ref="A8:D8"/>
    <mergeCell ref="A9:D9"/>
    <mergeCell ref="E9:AB9"/>
    <mergeCell ref="E11:AB11"/>
    <mergeCell ref="A10:D10"/>
    <mergeCell ref="E8:AB8"/>
    <mergeCell ref="E10:AB10"/>
  </mergeCells>
  <printOptions horizontalCentered="1"/>
  <pageMargins left="0.7" right="0.7" top="0.75" bottom="0.75" header="0.3" footer="0.3"/>
  <pageSetup scale="49" orientation="landscape" horizontalDpi="4294967293" r:id="rId1"/>
  <headerFooter>
    <oddFooter>&amp;C&amp;9PLAN OPERATIVO ANUAL, 2025
&amp;P</oddFooter>
  </headerFooter>
  <rowBreaks count="2" manualBreakCount="2">
    <brk id="23" max="27" man="1"/>
    <brk id="36" min="3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Irma Fidelia Samayoa Galindo</cp:lastModifiedBy>
  <cp:lastPrinted>2025-11-05T15:49:48Z</cp:lastPrinted>
  <dcterms:created xsi:type="dcterms:W3CDTF">2019-01-08T14:24:40Z</dcterms:created>
  <dcterms:modified xsi:type="dcterms:W3CDTF">2026-06-02T16:33:04Z</dcterms:modified>
</cp:coreProperties>
</file>