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clopezb\Desktop\2025\información publica\octubre\"/>
    </mc:Choice>
  </mc:AlternateContent>
  <xr:revisionPtr revIDLastSave="0" documentId="13_ncr:1_{A31D1FDD-679D-40BF-B61F-B46C0FEFB53C}" xr6:coauthVersionLast="47" xr6:coauthVersionMax="47" xr10:uidLastSave="{00000000-0000-0000-0000-000000000000}"/>
  <bookViews>
    <workbookView xWindow="28680" yWindow="-120" windowWidth="29040" windowHeight="15720" xr2:uid="{00000000-000D-0000-FFFF-FFFF00000000}"/>
  </bookViews>
  <sheets>
    <sheet name="EJECUCION" sheetId="1" r:id="rId1"/>
  </sheets>
  <definedNames>
    <definedName name="_xlnm.Print_Area" localSheetId="0">EJECUCION!$B$1:$AD$64</definedName>
    <definedName name="_xlnm.Print_Titles" localSheetId="0">EJECUCION!$1:$1</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0" i="1" l="1"/>
  <c r="W59" i="1" s="1"/>
  <c r="X60" i="1"/>
  <c r="X59" i="1" s="1"/>
  <c r="Y60" i="1"/>
  <c r="Y59" i="1" s="1"/>
  <c r="J61" i="1"/>
  <c r="J63" i="1"/>
  <c r="V60" i="1"/>
  <c r="V59" i="1" s="1"/>
  <c r="Z25" i="1"/>
  <c r="Z22" i="1"/>
  <c r="Z21" i="1" l="1"/>
  <c r="J49" i="1"/>
  <c r="J48" i="1"/>
  <c r="J31" i="1" l="1"/>
  <c r="J38" i="1" l="1"/>
  <c r="Q60" i="1" l="1"/>
  <c r="Q59" i="1" s="1"/>
  <c r="R60" i="1"/>
  <c r="R59" i="1" s="1"/>
  <c r="S60" i="1"/>
  <c r="S59" i="1" s="1"/>
  <c r="T60" i="1"/>
  <c r="T59" i="1" s="1"/>
  <c r="U39" i="1" l="1"/>
  <c r="U38" i="1"/>
  <c r="J40" i="1" l="1"/>
  <c r="J18" i="1"/>
  <c r="K39" i="1" l="1"/>
  <c r="K38" i="1"/>
  <c r="P39" i="1"/>
  <c r="J52" i="1" l="1"/>
  <c r="J60" i="1" l="1"/>
  <c r="K62" i="1"/>
  <c r="K63" i="1"/>
  <c r="K61" i="1"/>
  <c r="J51" i="1"/>
  <c r="K51" i="1" s="1"/>
  <c r="J47" i="1"/>
  <c r="K47" i="1" s="1"/>
  <c r="K53" i="1"/>
  <c r="K52" i="1"/>
  <c r="K49" i="1"/>
  <c r="K50" i="1"/>
  <c r="K48" i="1"/>
  <c r="K40" i="1"/>
  <c r="J37" i="1"/>
  <c r="K37" i="1" s="1"/>
  <c r="K30" i="1"/>
  <c r="K31" i="1"/>
  <c r="K33" i="1"/>
  <c r="K34" i="1"/>
  <c r="K35" i="1"/>
  <c r="K29" i="1"/>
  <c r="J28" i="1"/>
  <c r="K25" i="1"/>
  <c r="K22" i="1"/>
  <c r="K19" i="1"/>
  <c r="J21" i="1"/>
  <c r="J59" i="1" l="1"/>
  <c r="K59" i="1" s="1"/>
  <c r="K60" i="1"/>
  <c r="K21" i="1"/>
  <c r="J17" i="1"/>
  <c r="K17" i="1" s="1"/>
  <c r="J46" i="1"/>
  <c r="K46" i="1" s="1"/>
  <c r="K18" i="1"/>
  <c r="K28" i="1"/>
  <c r="J16" i="1"/>
  <c r="K16" i="1" s="1"/>
  <c r="M60" i="1"/>
  <c r="N60" i="1"/>
  <c r="O60" i="1"/>
  <c r="L60" i="1"/>
  <c r="L37" i="1" l="1"/>
  <c r="M37" i="1"/>
  <c r="N37" i="1"/>
  <c r="O37" i="1"/>
  <c r="M59" i="1" l="1"/>
  <c r="N59" i="1"/>
  <c r="O59" i="1"/>
  <c r="L59" i="1"/>
  <c r="Y51" i="1"/>
  <c r="X51" i="1"/>
  <c r="W51" i="1"/>
  <c r="V51" i="1"/>
  <c r="V46" i="1" s="1"/>
  <c r="T51" i="1"/>
  <c r="S51" i="1"/>
  <c r="R51" i="1"/>
  <c r="R46" i="1" s="1"/>
  <c r="Q51" i="1"/>
  <c r="M51" i="1"/>
  <c r="N51" i="1"/>
  <c r="O51" i="1"/>
  <c r="L51" i="1"/>
  <c r="Y47" i="1"/>
  <c r="X47" i="1"/>
  <c r="W47" i="1"/>
  <c r="V47" i="1"/>
  <c r="T47" i="1"/>
  <c r="S47" i="1"/>
  <c r="R47" i="1"/>
  <c r="Q47" i="1"/>
  <c r="M47" i="1"/>
  <c r="N47" i="1"/>
  <c r="O47" i="1"/>
  <c r="L47" i="1"/>
  <c r="X46" i="1"/>
  <c r="Y37" i="1"/>
  <c r="X37" i="1"/>
  <c r="W37" i="1"/>
  <c r="V37" i="1"/>
  <c r="T37" i="1"/>
  <c r="S37" i="1"/>
  <c r="R37" i="1"/>
  <c r="Q37" i="1"/>
  <c r="Y28" i="1"/>
  <c r="X28" i="1"/>
  <c r="W28" i="1"/>
  <c r="V28" i="1"/>
  <c r="T28" i="1"/>
  <c r="S28" i="1"/>
  <c r="R28" i="1"/>
  <c r="Q28" i="1"/>
  <c r="O28" i="1"/>
  <c r="M28" i="1"/>
  <c r="N28" i="1"/>
  <c r="L28" i="1"/>
  <c r="Y21" i="1"/>
  <c r="X21" i="1"/>
  <c r="W21" i="1"/>
  <c r="V21" i="1"/>
  <c r="T21" i="1"/>
  <c r="T17" i="1" s="1"/>
  <c r="S21" i="1"/>
  <c r="R21" i="1"/>
  <c r="Q21" i="1"/>
  <c r="M21" i="1"/>
  <c r="N21" i="1"/>
  <c r="O21" i="1"/>
  <c r="L21" i="1"/>
  <c r="Y18" i="1"/>
  <c r="X18" i="1"/>
  <c r="W18" i="1"/>
  <c r="V18" i="1"/>
  <c r="T18" i="1"/>
  <c r="S18" i="1"/>
  <c r="R18" i="1"/>
  <c r="Q18" i="1"/>
  <c r="M18" i="1"/>
  <c r="N18" i="1"/>
  <c r="O18" i="1"/>
  <c r="L18" i="1"/>
  <c r="W46" i="1" l="1"/>
  <c r="Y17" i="1"/>
  <c r="Y16" i="1" s="1"/>
  <c r="V17" i="1"/>
  <c r="V16" i="1" s="1"/>
  <c r="U37" i="1"/>
  <c r="R17" i="1"/>
  <c r="R16" i="1" s="1"/>
  <c r="Q17" i="1"/>
  <c r="Q16" i="1" s="1"/>
  <c r="O17" i="1"/>
  <c r="O16" i="1" s="1"/>
  <c r="N17" i="1"/>
  <c r="N16" i="1" s="1"/>
  <c r="M17" i="1"/>
  <c r="M16" i="1" s="1"/>
  <c r="L17" i="1"/>
  <c r="L16" i="1" s="1"/>
  <c r="N46" i="1"/>
  <c r="L46" i="1"/>
  <c r="O46" i="1"/>
  <c r="Q46" i="1"/>
  <c r="S46" i="1"/>
  <c r="T46" i="1"/>
  <c r="Y46" i="1"/>
  <c r="M46" i="1"/>
  <c r="T16" i="1"/>
  <c r="W17" i="1"/>
  <c r="W16" i="1" s="1"/>
  <c r="X17" i="1"/>
  <c r="X16" i="1" s="1"/>
  <c r="S17" i="1"/>
  <c r="S16" i="1" s="1"/>
  <c r="Z39" i="1"/>
  <c r="AA39" i="1" s="1"/>
  <c r="AB39" i="1" s="1"/>
  <c r="Z35" i="1" l="1"/>
  <c r="Z34" i="1"/>
  <c r="Z33" i="1"/>
  <c r="Z30" i="1"/>
  <c r="Z38" i="1" l="1"/>
  <c r="Z37" i="1"/>
  <c r="Z17" i="1"/>
  <c r="Z40" i="1" l="1"/>
  <c r="U35" i="1" l="1"/>
  <c r="U34" i="1"/>
  <c r="U33" i="1"/>
  <c r="U30" i="1"/>
  <c r="P37" i="1" l="1"/>
  <c r="AA37" i="1" s="1"/>
  <c r="P38" i="1"/>
  <c r="AA38" i="1" s="1"/>
  <c r="U40" i="1"/>
  <c r="P40" i="1"/>
  <c r="AB38" i="1" l="1"/>
  <c r="AA40" i="1"/>
  <c r="AB40" i="1" s="1"/>
  <c r="P35" i="1" l="1"/>
  <c r="AA35" i="1" s="1"/>
  <c r="AB35" i="1" s="1"/>
  <c r="P34" i="1"/>
  <c r="P33" i="1"/>
  <c r="AA33" i="1" s="1"/>
  <c r="Z31" i="1"/>
  <c r="U31" i="1"/>
  <c r="P31" i="1"/>
  <c r="P30" i="1"/>
  <c r="AA30" i="1" s="1"/>
  <c r="Z29" i="1"/>
  <c r="U29" i="1"/>
  <c r="P29" i="1"/>
  <c r="AA34" i="1" l="1"/>
  <c r="AB34" i="1" s="1"/>
  <c r="AA29" i="1"/>
  <c r="AB29" i="1" s="1"/>
  <c r="AB30" i="1"/>
  <c r="AB33" i="1"/>
  <c r="AA31" i="1"/>
  <c r="AB31" i="1" s="1"/>
  <c r="P47" i="1"/>
  <c r="Z28" i="1"/>
  <c r="U28" i="1"/>
  <c r="P28" i="1"/>
  <c r="AA28" i="1" l="1"/>
  <c r="P25" i="1"/>
  <c r="U25" i="1"/>
  <c r="AA25" i="1" l="1"/>
  <c r="AB25" i="1" s="1"/>
  <c r="Z18" i="1" l="1"/>
  <c r="U18" i="1"/>
  <c r="P18" i="1"/>
  <c r="AA18" i="1" l="1"/>
  <c r="AB37" i="1" l="1"/>
  <c r="Z63" i="1" l="1"/>
  <c r="Z62" i="1"/>
  <c r="Z61" i="1"/>
  <c r="Z60" i="1"/>
  <c r="Z59" i="1"/>
  <c r="Z53" i="1" l="1"/>
  <c r="Z52" i="1"/>
  <c r="Z51" i="1"/>
  <c r="Z50" i="1"/>
  <c r="Z49" i="1"/>
  <c r="Z48" i="1"/>
  <c r="Z47" i="1"/>
  <c r="Z46" i="1"/>
  <c r="Z19" i="1"/>
  <c r="Z16" i="1"/>
  <c r="U59" i="1" l="1"/>
  <c r="U60" i="1" l="1"/>
  <c r="U47" i="1" l="1"/>
  <c r="AA47" i="1" s="1"/>
  <c r="U46" i="1" l="1"/>
  <c r="U16" i="1"/>
  <c r="P52" i="1" l="1"/>
  <c r="P51" i="1" l="1"/>
  <c r="AB28" i="1" l="1"/>
  <c r="AB47" i="1" l="1"/>
  <c r="AB18" i="1"/>
  <c r="P60" i="1"/>
  <c r="P59" i="1"/>
  <c r="U48" i="1" l="1"/>
  <c r="U63" i="1" l="1"/>
  <c r="P63" i="1"/>
  <c r="U62" i="1"/>
  <c r="P62" i="1"/>
  <c r="U61" i="1"/>
  <c r="P61" i="1"/>
  <c r="AA61" i="1" s="1"/>
  <c r="U53" i="1"/>
  <c r="P53" i="1"/>
  <c r="U52" i="1"/>
  <c r="U51" i="1"/>
  <c r="U50" i="1"/>
  <c r="P50" i="1"/>
  <c r="U49" i="1"/>
  <c r="P49" i="1"/>
  <c r="P48" i="1"/>
  <c r="U22" i="1"/>
  <c r="P22" i="1"/>
  <c r="U21" i="1"/>
  <c r="P21" i="1"/>
  <c r="U19" i="1"/>
  <c r="P19" i="1"/>
  <c r="U17" i="1"/>
  <c r="P17" i="1"/>
  <c r="P16" i="1" s="1"/>
  <c r="AA16" i="1" s="1"/>
  <c r="AB16" i="1" s="1"/>
  <c r="AA22" i="1" l="1"/>
  <c r="AA21" i="1"/>
  <c r="AB22" i="1"/>
  <c r="AA19" i="1"/>
  <c r="AB19" i="1" s="1"/>
  <c r="AA50" i="1"/>
  <c r="AB50" i="1" s="1"/>
  <c r="AA48" i="1"/>
  <c r="AB48" i="1" s="1"/>
  <c r="P46" i="1"/>
  <c r="AA17" i="1"/>
  <c r="AA49" i="1"/>
  <c r="AB49" i="1" s="1"/>
  <c r="AA62" i="1"/>
  <c r="AB62" i="1" s="1"/>
  <c r="AA51" i="1"/>
  <c r="AB51" i="1" s="1"/>
  <c r="AA53" i="1"/>
  <c r="AB53" i="1" s="1"/>
  <c r="AB61" i="1"/>
  <c r="AA52" i="1"/>
  <c r="AB52" i="1" s="1"/>
  <c r="AA63" i="1"/>
  <c r="AB63" i="1" s="1"/>
  <c r="AA46" i="1" l="1"/>
  <c r="AA59" i="1"/>
  <c r="AB59" i="1" s="1"/>
  <c r="AA60" i="1"/>
  <c r="AB60" i="1" l="1"/>
  <c r="AB46" i="1"/>
  <c r="AB21" i="1"/>
  <c r="AB17" i="1" l="1"/>
  <c r="AE60" i="1" l="1"/>
  <c r="AE59" i="1"/>
  <c r="AE51" i="1"/>
  <c r="AE46" i="1"/>
  <c r="AE47" i="1"/>
  <c r="AE28" i="1"/>
  <c r="AE17" i="1"/>
  <c r="AE37" i="1"/>
  <c r="AE16" i="1" l="1"/>
</calcChain>
</file>

<file path=xl/sharedStrings.xml><?xml version="1.0" encoding="utf-8"?>
<sst xmlns="http://schemas.openxmlformats.org/spreadsheetml/2006/main" count="205" uniqueCount="117">
  <si>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</si>
  <si>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</si>
  <si>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</si>
  <si>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</si>
  <si>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</si>
  <si>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</si>
  <si>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</si>
  <si>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</si>
  <si>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</si>
  <si>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</si>
  <si>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</si>
  <si>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</si>
  <si>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</si>
  <si>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</si>
  <si>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</si>
  <si>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</si>
  <si>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</si>
  <si>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</si>
  <si>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</si>
  <si>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</si>
  <si>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</si>
  <si>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</si>
  <si>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</si>
  <si>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</si>
  <si>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</si>
  <si>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</si>
  <si>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</si>
  <si>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</si>
  <si>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</si>
  <si>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</si>
  <si>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</si>
  <si>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</si>
  <si>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</si>
  <si>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</si>
  <si>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</si>
  <si>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</si>
  <si>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</si>
  <si>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</si>
  <si>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</si>
  <si>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</si>
  <si>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</si>
  <si>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</si>
  <si>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</si>
  <si>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</si>
  <si>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</si>
  <si>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</si>
  <si>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</si>
  <si>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</si>
  <si>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</si>
  <si>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</si>
  <si>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</si>
  <si>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</si>
  <si>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</si>
  <si>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</si>
  <si>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</si>
  <si>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</si>
  <si>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</si>
  <si>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</si>
  <si>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</si>
  <si>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</si>
  <si>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</si>
  <si>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</si>
  <si>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</si>
  <si>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</si>
  <si>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</si>
  <si>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</si>
  <si>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</si>
  <si>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</si>
  <si>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</si>
  <si>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</si>
  <si>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</si>
  <si>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</si>
  <si>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</si>
  <si>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</si>
  <si>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 xml:space="preserve">        MINISTERIO DE ECONOMÍA 
MATRIZ DE PLANIFICACIÓN, POA 2025</t>
  </si>
  <si>
    <t>EJECUCIÓN MENSUAL, CUATRIMESTRAL Y ANUAL,  POA 2025</t>
  </si>
  <si>
    <t xml:space="preserve">% DE EJECUCIÓN
</t>
  </si>
  <si>
    <t>PRESUPUESTO VIGENTE 2025    EN  Q.</t>
  </si>
  <si>
    <r>
      <t>% DE EJECUCIÓN</t>
    </r>
    <r>
      <rPr>
        <sz val="10"/>
        <rFont val="Times New Roman"/>
        <family val="1"/>
      </rPr>
      <t xml:space="preserve">
</t>
    </r>
  </si>
  <si>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</si>
  <si>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</si>
  <si>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</si>
  <si>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</si>
  <si>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</si>
  <si>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</si>
  <si>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</si>
  <si>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</si>
  <si>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</si>
  <si>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</si>
  <si>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</si>
  <si>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</si>
  <si>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</si>
  <si>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</si>
  <si>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</si>
  <si>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PRESUPUESTO APROBADO MEDIANTE DECRETO 36-2024, LEY DE PRESUPUESTO GENERAL DE INGRESOS Y EGRESOS DEL ESTADO PARA EL EJERCICIO FISCAL 2025</t>
  </si>
  <si>
    <r>
      <rPr>
        <b/>
        <i/>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i/>
        <sz val="7.5"/>
        <rFont val="Times New Roman"/>
        <family val="1"/>
      </rPr>
      <t xml:space="preserve">
</t>
    </r>
  </si>
  <si>
    <t>MODIFICACIÓN META</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</si>
  <si>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2025.</t>
  </si>
  <si>
    <t xml:space="preserve">Seguimiento a los arbitrajes de inversión que se encuentran activos en contra de la República de Guatemala. Se dio seguimiento al proceso de ejecución de laudo a favor de la República de Guatemala. Se dio seguimiento a los procesos de contratación y adendas de contratos de asesores y expertos internacionales. Reuniones de seguimiento y discusión de estrategia a utilizar en los arbitrajes de inversión. Participación en los grupos de trabajo del CNUDMI. Se dio seguimiento a procesos de consultas realizados a la República de Guatemala por parte de Inversionistas extranjeros. </t>
  </si>
  <si>
    <t>1. 18.ª Conferencia Alemana de Economía Latinoamericana en Berlín, Alemania. 2.  Webinar Oportunidades Comerciales entre Guatemala y Türkiye: “Explorando nuevos mercados estratégicos para productos guatemaltecos”. 3.  17° Foro Empresarial de la AEC del Gran Caribe, bajo el lema: “Empoderar al Gran Caribe: Vías Digitales hacia el Crecimiento Sostenible”, Cartagena de Indias, Colombia. 4.  Foro de Inversiones Motagua – Invirtiendo en Economía Circular. 5. 3ª. Edición de la Convención Internacional de la Industria de Alimentos y Bebidas 2025 6. CONACOEX 03-2025 7. CONACOEX 03.1-2025 8. WEBINAR:  “Protocolo al Tratado del Libre Comercio entre Guatemala y Perú” 9. WEBINAR: “Conectando mercado, productos biotecnológicos y farmacéuticos de Cuba” 10. Foro del Consejo Nacional de Promoción de Exportaciones (CONAPEX) 03-2025 11. Taller: Inteligencia comercial y análisis de mercados internacionales 12. Taller: Estrategias logísticas para exportar con eficiencia 13. Taller Construcción de precios para exportación: costos, incoterms y márgenes, 14. Webinar “Oportunidades para exportar desde Guatemala al Reino Unido”, 15. Lanzamiento EXPOCOMER 2026, 16. Foro “Perspectivas para la Modernización del Sistema Portuario Nacional. 17. Foro Innovación 2025</t>
  </si>
  <si>
    <t>1. Se sostuvo reunión por medio de videoconferencia con representantes de Perú para evacuar las consultas sobre los programas de desgravación del Anexo de acceso a mercados dentro del marco del Protocolo al Tratado de Libre Comercio entre Guatemala y Perú. 2. Se sostuvo una reunión virtual con técnicos de la mesa de acceso a mercados de Perú y Guatemala, con el objetivo de continuar con la revisión y correlación de la las listas de desgravación arancelaria, que se incluirá en el Protocolo al TLC. El cual, se encuentran en el Anexo del Programa de desgravación del TLC suscrito. 3. Comunicación con autoridades de Perú para realiar conjuntamente la notificación que se deberá realizar a la OMC sobre el desestimiento de la controversia que se inició en el Sistema de solución de Diferencias de la OMC, conforme al Entendimiento por el que se rige las Solución de Diferencias y se tuvo reunión con representantes legales de Ministerio de Relaciones Exteriores para determinar los lineamientos para la elaboración de la opinión técnico/legal, para que acompañar a la solicitud de gestión de los plenos poderes. 4. Se inició a elaborar una matriz de textos para la negociación de un Acuerdo Comercial con Emiratos Árabes Unidos, textos legales propiamente para presentar como base para la futura negociación con el gobierno de dicho país; Protocolo al Tratado de Libre Comercio entre la República de Guatemala y la República del Perú 5. Se llevó a cabo la revisión legal del Protocolo al Tratado de Libre Comercio entre la República de Guatemala y la República del Perú, finalizando la revisión del Instrumento y su Anexo. 6. Se gestionaron ante el Ministerio de Relaciones Exteriores los Plenos Poderes a favor de la señora Ministra de Economía Adriana Gabriela García Pacheco, para la suscripción del Protocolo al Tratado de Libre Comercio entre la República de Guatemala y la República del Perú; Emiratos Árabes: 7. Se realizó la primer comunicación por vía electrónica con representantes de gobierno de Emiratos Árabes, con el objetivo de solicitar que se tenga la reunión de jefes negociadores por medio electrónico para la revisión y aprobación de Términos de Referencia para iniciar la negociación de un Tratado de Libre Comercio entre Guatemala y Emiratos Árabes; Mesa interinstitucional pública/privada de negociaciones internacionales: 8. Se sostuvo una reunión técnica para dar seguimiento a las hojas de ruta que se tiene en la agenda de negociaciones internacionales como Emiratos Árabes, Türkiye, CARICOM y Trinidad y Tobago. Como resultado de la reunión se convocó a una reunión a los técnicos que participan en  CONACOEX para dar a conocer los temas que se estaban evaluando en la mesa técnica de negociaciones. 9. Revisión legal de texto que contiene el Protocolo al Tratado de Libre Comercio, teniendo como resultado la revisión de los siguiente: * Revisión del Anexo del Protocolo al Tratado, en cuanto a los aspectos relacionados con el Anexo 10.1 Cobertura. * Revisión del Anexo I y Anexo II Medidas Disconformes de Servicios del Perú, se revisó la totalidad de las actualizaciones realizadas por parte del Gobierno del Perú. * Revisión del Anexo de Reglas de Origen Específicas, específicamente la actualización a la VII Enmienda del Sistema Armonizado. * Revisión del Anexo II de la Lista de desgravación de Guatemala y la Lista del Perú, específicamente la adecuación de las listas de IV a VII Enmienda. 10. Protocolo al Tratado de Libre Comercio entre la República de Guatemala y la República de Perú:  Se dio seguimiento en la Dirección de Asuntos Jurídicos del Ministerio de Relaciones Exteriores al Protocolo suscrito ente Guatemala y Perú, el que está pendiente de opinión de esa Dirección. 11. Protocolo de Adhesión de Guatemala sobre el Tratado de Libre Comercio entre las Repúblicas de Centroamérica y la República de Corea:  Se dio seguimiento al proceso de aprobación del Protocolo de Adhesión de Guatemala sobre el Tratado de Libre Comercio entre las Repúblicas de Centroamérica y la República de Corea, en el Congreso de la República de Guatemala y que en sesión extraordinaria del 17 de junio, fue leída la iniciativa y se trasladó a la Comisión de Economía y Comercio Exterior, para dictamen. 12. Corea:  Se presentó a la Comisión de Economía y Comercio Exterior del Congreso de la República, quienes manifestaron que el dictamen es favorable para la aprobación para el Tratado de Libre Comercio y el Protocolo de Adhesión de Guatemala al Tratado, el cual será presentado al Pleno para que se continúe con el proceso de aprobación del instrumento. 13. En seguimiento al Protocolo al Tratado de Libre Comercio  Guatemala – Perú, el Ministerio de Relaciones emitirá la opinión conjunta para la ratificación del instrumento por parte del Ejecutivo. 14. Perú: En seguimiento al Protocolo al Tratado de Libre Comercio  Guatemala – Perú, el Ministerio de Relaciones y emitió  la opinión conjunta y la traslado a la Secretaria General de la Presidencia para revisión y posteriormente la ratificación del instrumento por parte del Ejecutivo. 15. Respuesta de la propuesta de los Términos de Referencia del Acuerdo Comercial con Emiratos Árabes.</t>
  </si>
  <si>
    <t>1. Se celebró reunión del Foro de Coordinadores para negociar las resoluciones que serán necesarias aprobar por la Instancia Ministerial para la implementación de la Factura y Declaración Única Centroamericana por parte de El Salvador entre los puestos fronterizos entre Guatemala y El Salvador. Se cuenta con 3 proyectos de resolución validados que deberán de ser aprobados por la Instancia Ministerial en breve. 2. Se gestionó ante la intendencia de aduanas la validación de los Terminos de Referencia que se elaboraron para la construcción y adecuación de la infraestructura existente en los puestos fronterizos de Anguiatu y de Pedro de Alvarado – La Hachadura con el objetivo de prepararlos para su transición a Puestos Fronterizos Integrados. 3. Se celebró reunión extraordinaria de la Instancia Ministerial del proceso de Integración Profunda, donde se conocieron y aprobaron las resoluciones que establecen las listas de excepciones generales, excepciones por reglas de origen y excepciones por diferencias arancelarias. 4. Se celebró visita a la Aduana de Anguiatu, para la recepción de la fibra óptica que permitirá la conectividad entre el edificio central de la aduana de Guatemala y la Aduana de Anguiatú en El Salvador. 5. Se celebró reunión de Instancia Ministerial para la aprobación de resoluciones de Instancia Ministerial. 6. Se celebró reunión de la Instancia de Coordinadores del Proceso de Integración Profunda para validar la propuesta de flujo de operaciones comerciales en el Puesto Fronterizo Integrado de Pedro de Alvarado – La Hachadura entre Guatemala y El Salvador. 7. Se validó el Flujo de operaciones de comercio que se realizarán en el Puesto Fronterizo de Pedro de Alvarado – La Hachadura aplicando controles aduaneros integrados. 8. Se actualizó la Hoja de Ruta para el lanzamiento de la fase de controles aduaneros integrados en el Puesto Fronterizo de Pedro de Alvarado. 9. Se suscribió Acuerdo de Instancia Ministerial por medio de la cual se aprueba implementar por un Periodo de pruebe el Flujo de operaciones de comercio que se realizarán en el Puesto Fronterizo de Pedro de Alvarado – La Hachadura aplicando controles aduaneros integrados. 10. Se elaboró el plan, programa y calendario de capacitación para el sector público y privado de los tres países para el correcto uso de la Factura y Declaración Única Centroamericana. 11.  En el marco de la XIV ronda del Proceso de Integración Profunda se celebraron reuniones del Foro de Coordinadores en la que se analizaron escenarios para abordar los procesos pendientes entre Guatemala y El Salvador, se cuenta con acuerdos que nos permitirán avanzar en este semestre. 12. Se elaboró el plan, programa y calendario de capacitación para el sector público y privado de los tres países para el correcto uso de la Factura y Declaración Única Centroamericana.  Se cuenta con un cronograma y una agenda de las capacitaciones. 13. Se validó una propuesta de resolución para aprobar el paso ágil migratorio entre Honduras y El Salvador para su implementación en el puesto fronterizo de Amatillo. 14. Se validó y desarrollo un plan de capacitación para Guatemala y El Salvador sobre los nuevos flujos de controles aduaneros integrados a implementarse en el Puesto Fronterizo de Pedro de Alvarado – La Hachadura. 15. Se validó la versión de Resolución de Instancia Ministerial que debe de adoptar El Salvador que corresponde al manual de funcionamiento del proceso de integración profunda. 16. Se validó la actualización de la hoja de ruta para el establecimiento del Puesto Fronterizo Integrado del Amatillo y el Puesto Fronterizo Integrado de Pedro de Alvarado – La Hachadura.</t>
  </si>
  <si>
    <t>Se reporta (18) meta refernte a temas agrícolas dentro de los acuerdos de la Organización Mundial del Comercio; a Informe a la Secretaría de la OMC sobre cumplimiento de acciones bajo asuntos agrícolas respecto a beneficios arancelarios acordados por Guatemala bajo la Lista LXXXVIII e información sobre certificados de firmas digitales dentro del GTFE; Presentación de las ayudas internas en Guatemala conforme el Acuerdo de Agricultura de la OMC, aplicable al año civil 2024; y presentación de cuestionamientos de Guatemala a Noruega respecto a sus políticas comerciales; Informe al Comité sobre Medidas Sanitarias y Fitosanitarias sobre proyecto de “Norma Técnica 82, Versión 1-2025 Productos Farmacéuticos. Medicamentos de uso humano. Bioequivalencia y Equivalencia Terapéutica”, cuyo fin es informar a los miembros de la OMC sobre los procedimientos que Guatemala pretende establecer para los productos farmacéuticos; Informe al Comité sobre subvenciones y medidas compensatorias sobre la aplicación de medidas contra el comercio desleal impuestas por Guatemala de enero a junio de 2025; Informe de procedimientos de prácticas desleales de comercio.</t>
  </si>
  <si>
    <t>1. Informe mensual del trabajo de la Misión OMC 2. Informe sobre el estado del Examen de Políticas Comerciales de Guatemala 3. Informe mensual del trabajo de la Misión OMC 4. Informe del Consejo General 5. Informe mensual de trabajo de la Misión OMC 6. Depósito de aceptación de Subvenciones a la Pesca por parte de Guatemala 7. Informe mensual de trabajo de la Misión OMC 8. Documentos de soporte de regularizacion mensual. 9. Informe mensual de trabajo de la Misión OMC 10. Documentos de soporte de regularizacion mensual 11. Informe del Consejo General 12. Informe mensual de trabajo de la Misión OMC 13. Documentos de soporte de regularizacion mensual 14. Examen de Políticas Comerciales de Colombia 15. Reunión de Coordinación del equipo de la Misión 16. Informe mensual de trabajo de la Misión OMC 17. Documentos de soporte de regularizacion mensual 18. Examen de Políticas Comerciales de Noruega 19. Reunión del Consejo General 20. 66a. Asamblea de los Estados Miembros de la OMPI. 21. Informe mensual de trabajo de la  Misión OMC. 22. Informe sobre el Indice Global de Innovación 2025 OMPI 23. Informe mensual de trabajo de la  Misión OMC 24. Informe sobre el Comercio Mundial OMC 2025</t>
  </si>
  <si>
    <t>1. Reunión del Organo de Solución de Diferencias. 2. Reunión del Organo de Solución de Difrerencias 3. Reunión del Organo de Solución de Diferencias</t>
  </si>
  <si>
    <t xml:space="preserve">1. Reunión del Comité de Facilitación del Comercio 2. Reunión del Grupo Cairns - attaches 3. Programa de Trabajo sobre Comercio Electrónico 4. Reunión informal del Comité de Medidas Sanitarias y Fitosanitarias 5. Reunión informativa del Comité de Comercio y Medio Ambiente 6. Reunión del Comité de Observancia OMPI 7. Reunión informal del Comité de Agricultura Sesión Extraordinaria 8. Junta de Comercio y Desarrollo, 77ª reunión ejecutiva 9. Reunión del Comité obstáculos Técnicos al Comercio 10. Reunión informativa del Grupo Cairns 11. Reunión del Comité de Valoración en Aduana 12. Reunión de la Iniciativa Conjunta sobre Comercio Electrónico 13. Reunión del Órgano de Solución de Diferencias 14. Consejo de Comercio de Mercancías 15. Reunión de Coordinación GRULAC en preparación de la 50ª sesión 16. Órgano de Examen de Políticas Comerciales de Ucrania 17. Trabajo Pensiones OMC 18. Reunión del Grupo Informal de Países en Desarrollo 19. Reunión del Grupo de Trabajo de PCT OMPI 20. Reunión informativa Comercio y Medioambiente 21. 50ª Sesión del IGC OMPI 22. Reunión del Comité de Asuntos Presupuestarios, Administrativos y Financieros 23. Reunión del Comité de Acceso a Mercados 24. Reunión informal del Comité de Comercio y Medio Ambiente 25. Reunión del Comité de Compromisos Específicos 26. Reunión del Comité de Comercio de Servicios Financieros 27. Reunión del Consejo de Comercio de Servicios 28. Examen de Políticas Comerciales de Australia 29. Reunión del Comité de Facilitación del Comercio 30. Reunión del Comité de Medidas Sanitarias y Fitosanitarias 31. Reunión del Comité de Acuerdos Comerciales Regionales 32. Reunión del Comité de Comercio y Desarrollo 33. Reunión del Consejo de los ADPIC 34. Reunión Comité Permanente del Derecho de Marcas OMPI. 35. Reunión del Comité de Agricultura 36. Reunión del Comité de Agricultura 37. 5ta Sesión temática sobre Transferencia de Tecnología 38. Reunión informal del Comité de Comercio y Medio Ambiente 39. Reunión del Comité de Normas de Origen 40. Reunión del Comité de Derecho de Autor y Derechos Conexos 41. Reunión de la Comisión sobre Ciencia y Tecnología 42. Reunión del Consejo de Mercancías 43. Dialogo de la OMPI sobre Liderazgo de TIC 44. Dialogo de la OMPI sobre Propiedad Intelectual y Tecnologías de Información 45. Reunión de la Comisión de Comercio y Desarrollo 46. Simposio sobre las mujeres y la Propiedad Intelectual 47. Sesión informal de transparencia subsidios 48. Reunión con la División de Acceso a Mercados (pasantía) 49. Reunión sobre requerimientos de notificaciones (pasantía) 50. Programa de trabajo comercio electrónico - Protección al Consumidor. 51. Simposio sobre mujeres y la PI OMPI 52. Reunión del comité de agricultura en sesión especial 53. Reunión de Comercio y Desarrollo 54. Reunión de expertos Grupo Cairns preparación a la reunión ministerial 55. Retiro sobre agricultura sostenible 56. 34a sesión del Comité de Propiedad Intelectual 57. 15a sesión de la Comisión de inversión, empresa y desarrollo 58. Reunión formal sobre Prepcom - primera lectura 59. Reunión del Comité de ITA 60. Reunión negociación UNCTAD 16 61. Reunión del Comité de Licencias de Importación 62. Reunión del Comité de Valoración en Aduana 63. Reunión del Grupo Informal sobre Comercio y Género 64. Reunión del Comité de Asuntos Presupuestarios y Financieros 65. Reunión de la discusión estructurada sobre Comercio y Medioambiente 66. Reunión del Comité de Acceso a Mercados 67. Reunión de Embajadores del Grupo de Pequeñas Economías y Vulnerables 68. Reunión del Examen de Políticas Comerciales de Cabo Verde 69. Reunión informal del Comité de Medidas Sanitarias y Fitosanitarias 70. Reunión del Comité de Balanza de Pagos 71. 38a Sesión del Comité de Presupuesto OMPI 72. Dialogo de Contaminación de Plásticos 73. Reunión del Comité de Facilitación de Comercio 74. Reunión del Consejo de los ADPIC 75. Reunión del comité de agricultura en sesión especial 76. Reunión de Comercio MIPYMES 77. Reunión GRULAC OMPI 78. Reunión G77 negociación UNCTAD 16 79. Reunión del Comité de Facilitación del Comercio 80. Reunión Facilitación de Inversiones para el Desarrollo 81. Reunión del Comité de Servicios Financieros 82. Reunión del Comité de Compromisos Específicos 83. Comité de Comercio y Desarrollo 84. Reunión del Comité de Medidas Sanitarias y Fitosanitarias 85. Reunión del Comité de Países Menos Adelantados 86. Reunión del Comité de Ayuda para el Comercio 87. 39ª Sesión del Comité de Programa de Presupuesto OMPI 88. Reunión de la Asamblea General del ACWL 89. Reunión de Consultas sobre Reforma de la OMC 90. Reunión del Comité de Agricultura 91. Reunión del Comité de obstáculos Técnicos al Comercio 92. Reunión del Comité de Asuntos Presupuestarios y Financieros de la OMC 93. Reunión de la semana del Medioambiente OMC 94. Reunión del Grupo G33 95. Reunión del Grupo Cairns 96. Reunión del Comité de Comercio y Desarrollo sobre Transferencia de Tecnología 97. Participación como Panelista en la 11ª Sesión Especial sobre Obstáculos Técnicos al Comercio 98. Reunión del Consejo de Comercio de Mercancías 99. Reunión de Negociaciones sobre Subsidios a la Pesca 100. Reunión del Programa de Trabajo de Comercio Electrónico 101. Reunión Facilitación de Inversiones para el Desarrollo 102. Reunión del Comité de Asuntos Presupuestarios y Financieros de la OMC 103. Reunión de la semana del Medioambiente OMC 104. Reunión sobre la Estrategia Nacional de Propiedad Intelectual, 105. Reunión Grupo Agrícola Latinoamericano, Foro Publico, 106. Reunión con la secretaria de OMC sobre notificaciones de Empresas Comerciales de Estado. 107. Reunión de seguimiento TPR Guatemala, 108. Reunión con la Oficina Española de Patentes y Marcas, sobre marcas no tradicionales. 109. Reunión de coordinación con secretaria OMC para plan capacitación Guatemala. 110. Reuniones de negociación UNCTAD 16. 111. Reunión Comité de Agricultura. 112. Reunión Programa de Trabajo de Comercio Electrónico. 113. Reunión de seguimiento TPR Guatemala.114. Reunión informativa del Comité de Compras del Gobierno. 115. Reunión de coordinación con secretaria OMC para plan capacitación Guatemala. 116. Reunión del Grupo Cairns, negociaciones agrícolas. 117. Reunión del Comité de Negociaciones Agrícolas CoAss. 118. Reunión del Comité de Agricultura regular. 119. Simposio de la OMPI sobre patentes esenciales para estándares. 120. Reunión OMPI a nivel técnico para el Foro de Ministros CARD-MIPYMES. 121. Reunión del Acuerdo sobre Facilitación de las Inversiones para el Desarrollo (Acuerdo FID). 122. Reunión Acuerdo de Contratación Pública 123.  Reunión Consejo General 124. Sesión Temática de Agricultura Sostenible 125. Reunión Grupo de Trabajo sobre Patentes esenciales OMPI 126. Reunión en calidad observador de la UPOV 127. Reunión Consejo de Comercio de Mercancías 128. Reunión del Grupo Cairns, negociaciones agrícolas 129.Reunión del Comité de Negociaciones Agrícolas CoAss 130. Reunión informal del Comité de Agricultura regular 131. Reunión Comité de Acceso a Mercados 132. Reunión Grupo latino agrícola negociaciones 133. Sesión Plenaria del proceso de Reforma OMC 134. Grupo de Trabajo de Tecnologías de Vanguardia OMPI 135. Comité de asuntos presupuestarios de la OMC 136. Examen de Política Comercial del Reino Unido  </t>
  </si>
  <si>
    <t>1. Reunión con Universidad del Valle de Guatemala para temas de seguimiento OMPI 2. Reunión convocada por DACE en el marco del TPR (SIB) 3. Reunión convocada por DACE en el marco del TPR (MAGA) 4. Reunión en capital con OMC en el marco del TPR (SIB) -Guatemala 5. Reunión en capital con OMC en el marco del TPR (MAGA) -Guatemala. 6. Reunión de seguimiento a la Estrategia Nacional sobre Propiedad Intelectual 7. Reunión con Misión en Bruselas y sector productivo nacional sobre el reglamento de deforestación de la UE. 8.Coordinación preparación de las Asambleas de OMPI 2025 9.Reunion de equipo nacional del proyecto OMPI de marcas colectivas y comunidades indigenas, 10. Reunión de Proyecto de Mujeres Tejedoras y Marcas, 11. Reunión por el diálogo de contaminación de Plásticos en OMC. 12. Reunión de consulta con la mesa nacional de Medidas Sanitarias y Fitosanitarias en temas OMC (sector público y privado).</t>
  </si>
  <si>
    <t>1. Reunión de Coordinación GRULAC OMPI 2. Reunión de coordinación GRULAC OMPI 3. Reunión de coordinación GRULAC OMPI. 4. Reunión de coordinación GRULAC OMPI 5. Participación como panelista comercial experta sobre Comercio Electrónico 6. Dialogo Ministerial OMPI "Forjar el futuro de la innovación" - Viceministra Asuntos Registrales, 7. Reunión bilateral con Australia y Japón en tema de Agricultura. 8. Reunión de Ministros UNCTAD 16</t>
  </si>
  <si>
    <t xml:space="preserve">1. Reunión de Coordinación proyecto de Mujeres Tejedoras OMPI 2. Sesión temática del Comité de Medidas Sanitarias y Fitosanitarias 3. Conferencia Magistral Presidencial - Angela Merkel 4. Participación en la ceremonia de bienvenida del FIMiP 5. Participación en el programa FIMiP. 6. Participación en el programa FIMiP 7. Reunión con el Foro Economico Mundial de colaboración potencial 8. Participación en el programa FIMiP 9. Participación en el programa FIMiP, 10. Reunión para Preparacion Plan de Trabajo Cooperación OMPI. 11. Reunión de coordinación evento de Recursos Genéticos OMPI-Guatemala. 12. Reunión de equipo nacional con equipo OMC sobre la transposición de la lista de aranceles consolidados de Guatemala a los Sistemas Armonizados de la OMA.
</t>
  </si>
  <si>
    <t>1. Lanzmaiento de imagen comercial para promoción de exportaciones. 2. Feria comercial internacional EXPOCOMER 2025 - Panamá 3. International Medical Expo 2025, Guadalajara, México. 4. III Rueda Internacional de Negocios de la Cámara de Comercio de Guatemala 2025, 5. Feria Comercial Internacional EXPOCOMER 2025, 6. Feria internacional We Make Future (WMF) 2025. 7. Congreso Internacional EUDR &amp; Data 2025. 8. Diplomado virtual de estrategias y preparación para la exportación. 9. XX Congreso Industrial “Hacia una Industrialización Sostenible: clave para el desarrollo de Guatemala”. 10. Apparel Sourcing Show 2025. 11. Encuentro regional de organizaciones productoras del sistema empresarial CERCAP - CDRO. 12 Feria comercial Americas Food &amp; Beverage Show &amp; Conference.</t>
  </si>
  <si>
    <t>1.	Reunión Ordinaria 01-2025 del Consejo Nacional de Promoción de Exportaciones (CONAPEX); 2. Reunión Ordinaria 02-2025 del Consejo Nacional de Promoción de Exportaciones (CONAPEX). 3. Informe sobre la participación del Ministerio de Economía en la Feria Americas Food and Beverage Show &amp; Conference, que se llevará a cabo del 10 al 12 de septiembre de 2025 en Miami, Florida, Estados Unidos de América. 4. Informe sobre propuesta de participación del Ministerio de Economía en ferias comerciales internacionales del sector de alimentos y bebidas, food service, horticultura y floricultura para el año 2026.</t>
  </si>
  <si>
    <t>1. Reunión para la negociación del nuevo proceso para abordar preocupaciones comerciales en la región centroamericana llegando a tener un proceso actualizado que permitirá resolver de manera expedita algún obstáculo al comercio regional. 2.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3.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4. Reunión para la negociación del nuevo proceso para abordar preocupaciones comerciales en la región centroamericana llegando a tener un proceso actualizado que permitirá resolver de manera expedita algún obstáculo al comercio regional. 5. Se celebraron reuniones correspondientes a la I Ronda de Unión aduanera Centroamericana correspondiente al primer semestre del año 2025 en los temas de facilitación de comercio, Sistema Integrado de Riesgo Aduanero, Propiedad Intelectual entre otros. 6.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7. Reunión para abordar los obstáculos al transito terrestre internacional por Centroamérica. 8. Se celebró reunión para abordar las observaciones recibidas en la consulta pública que se realizó al texto negociado del Reglamento Técnico centroamericano sobre Etiquetado Nutricional, lográndose abordar los temas sobre los que versan las observaciones y reduciendo el número de ellas. 9. Se celebró reunión interinstitucional nacional para analizar la propuesta de plan de trabajo de la Presidencia Protempore de Costa Rica y Panamá para implementar la hoja de ruta de la Unión Aduanera para el año 2025 y que aprobará el Consejo de Ministros de Integración Económica Centroamericana. 10. Se celebró reunión del Grupo Técnico Arancelario en donde se han llevado discusiones sobre la inclusión de dos aperturas arancelarias al Sistema Arancelario Centroamericano relacionados con productos de bebidas alcohólicas para su mejor clasificación arancelaria y descripción técnica. 11. Se celebró reunión del Grupo Técnico aduanero normativo e informático en la que se estableció el compromiso de finalizar con el llenado de la base de datos de conductores de medios de transporte, con la conclusión e interoperatividad de esta base de datos y su conexión a la Plataforma Digital de Comercio Centroamericano se podrá implementar un control de prechequeo migratorio a los datos de los conductores de medios de transporte que se declaren en las Declaraciones Únicas Centroamericanas que documentan el intercambio de mercancías en la región. 12. Se celebró reunión del grupo de Medicamentos y productos afines que está revisando la actualización del Reglamento Técnico Centroamericano de Verificación de la calidad de productos cosméticos. 13. Se suscribieron dos 2 resoluciones en la reunión del Consejo de Ministros de Integración Económica relacionadas con la armonización de requisitos para la comercialización de alimentos en el mercado centroamericano. 14. Se cuenta con un acta que recoge los acuerdos de la reunión del Foro de Viceministros en donde se abordaron temas específicos en conocimiento de dicho foro por ejemplo actualizar la hoja de ruta para la incorporación plena de Panamá al Subsistema de Integración Económica. 15. Se actualizó la matriz de observaciones que fueron enviadas por el Comité Consultivo de la Integracion Económica al texto de actualización del Código Aduanero Uniforme Centroamericano. 16. Se suscribió resolución en la reunión del Consejo de Ministros de Integración Económica relacionadas con la armonización del uso de aditivos alimentarios permitidos a utilizar en la comercialización de alimentos y bebidas en la región centroamericana. 17. Se presentó una hoja de ruta actualizada para la incorporación plena de Panamá al Subsistema de Integración Económica. 18. Se aprobó la hoja de ruta para la implementación de la Declaración Anticipada Obligatoria que validó el COMIECO a un documento presentado por el Comité Aduanero. 19. Se inició la negociación del Reglamento Técnico Centroamericano sobre etiquetado frontal para alimentos procesados; se cuenta con un texto base para la negociación. 20. Se presentó una hoja de ruta actualizada para la incorporación plena de Panamá al Subsistema de Integración Económica. Se celebró una reunión del Foro de Directores por medio de la cual se hicieron observaciones al documento presentado por Panamá, se cuenta con una propuesta que contiene las modificaciones sugeridas. 21. Se celebró una reunión del Comité Nacional de Facilitación en la que se informó sobre los logros alcanzados durante el primer semestre. Como parte de los logros alcanzados se cuenta con una hoja de ruta para la implementación de la Ventanilla Única del Comercio Exterior. 22. Se validaron 3 sets de términos de referencia que se han propuesto por parte de SIECA para iniciar con las consultorías a desarrollarse en  proyectos de cooperación por parte del Banco mundial en apoyo a los procesos de integración económica centroamericana. Se cuentan con Términos de referencia validados y se iniciará a la brevedad con las consultorías. 23. Se presentó para su revisión en el foro de Directores de Integracion una hoja de ruta para el establecimiento de la Unión Aduanera Centroamericana 2015 -2024 para realizar un informe a el COMIECO para iniciar el proceso para la creación de una nueva o actualizar la vigente. 24. Se actualizó la normativa regional en materia de Competencia, notificando al COMIECO la adopción para Guatemala de una Ley Nacional de Competencia y el nombramiento de la nueva autoridad de Competencia, de acuerdo al Manual de Funcionamiento del Comité Centroamericano de Competencia. 25. Se celebró reunión de Directores de Integración de donde se validó el Procedimiento para la revisión y solución de preocupaciones comerciales, contando con un Procedimiento que los países pueden utilizar para abordar los obstáculos técnicos al comercio que se experimenten para su solución pronta. 26. Se elaboró matriz con la posición nacional y textos propuestos por la mesa técnica nacional para utilizar en la negociación del RTCA de etiquetado frontal. 27. Se elaboró matriz de reporte sobre la Hoja de Ruta para el Establecimiento de la Unión Aduanera 2015 – 2024 que servirá para informar al COMIECO sobre los avances alcanzados y los temas pendientes en la misma. 28. Se elaboró nota para la Cámara Centroamericana y del Caribe para dar respuesta a su solicitud sobre eximir de la obligación de declarar la fecha de caducidad o expiración o vencimiento para productos cuya vida útil exceda de 24 meses, indicándoles que deben de continuar cumpliendo con el RTCA y las obligaciones incluidas en el mismo. 29. Se elaboró hoja de ruta para la negociación priorizada del Reglamento de Etiquetado Frontal y Reglamento Centroamericano de Etiquetado Nutricional en cumplimiento de los compromisos adquiridos para Guatemala en la II Ronda de Unión Aduanera Centroamericana correpondientes al segundo semestre 2025. 30. Se celebró la reunión de Directores de Integración Económica Centroamericana reunión en la que se abordaron temas para el avance de los objetivos de establecimiento de la Unión Aduanera Centroamericana, abordándose temas de armonización de reglamentos técnicos centroamericanos, implementación de la Plataforma Digital de Comercio Centroamericano y Procedimiento para resolver preocupaciones comerciales regionales, entre otros. 31. Se celebraron 2 reuniones de negociación del Reglamento de Etiquetado Frontal de alimentos procesados en las que se avanzó en la negociación de temas como el ámbito de aplicación, definiciones generales, sectores excluidos de la aplicación, entre otros. 32. Se celebró reunión de negociación del grupo técnico arancelario en la que se abordó el criterio de clasificación de los monitores display Apple solicitado por Guatemala se hará una presentación del criterio utilizado por Guatemala para información de los países.</t>
  </si>
  <si>
    <t>Se reportan 1,132 metas las cuales se integro con  (149) cuestionarios EUR1, (488)  EUR1 Sustitutivos, (474) Certificados de Taiwan (8) Opiniones Técnicas y (13) Certificados de Origen Israel</t>
  </si>
  <si>
    <t xml:space="preserve">Se alcanzó 179 metas de asesorias integradas de la siguiente forma: (89) consultas que fueron atendidas en los temas de verificación de Origen, (53) consultas de Origen, (27) consultas de Contingente y (10) consultas de Medidas Arancelarias y No Arancelarias, las cuales fueron resueltas por el personal de la DACE. </t>
  </si>
  <si>
    <t>Informes Mensuales:  (10) Informe de Comercio Exterior, (5) Boletín Estdos Unidos (Amcham), (14) Informe de Producto, (6) Informe de Capítulo
Informes Trimestrales: (3) Informe Cacao, (2) Comercio Vía de Ingreso, (1) Comercio por Sector Económico, (1) Comercio en 65-89 Zonas Francas, 29-89 Maquila
Informes Anuales:  (11) Evaluaciones Comerciales, (1) Informe Comercio Exterior, (1) Ranking comercio GT - Mundo 
Informes a Demanda: (96) Perfiles de País
A Solicitud: (1) Actualización de exportaciones de países con TLC, (1) Presentación Webinar comercio con UK, (4) Balanza Comercial,  (1) Análisis sobre productos excluidos de Anexo III decisiones USTR, (1) Reporte de ejecución semanal de exportaciones departamentales, (1) Perfil Departamento San Marcos, (1) Reportaría datos UE y UK, (1) Reportería datos comercio medicamentos,  (1) Reportería datos exportaciones departamentales, (1) Balanza comercial Irlanda, (1) Balanza comercial India, (1) Insumos de comercio - medio República GT, (1) Insumos sobre comercio de flores</t>
  </si>
  <si>
    <t>Informes Mensuales:  (10) Barómetro Cámara de Industria- Sector Lácteo, (10) Reporte Aceite de Palma - GREPALMA, (10) Reporte de Vino - Cámara Española, (10) Barómetro Plásticos, (21) Ficha Contacto; (1) Informes específicos a solicitud
Informes Anuales: (3) Informe por Región
A Solicitud (1) Reporte de potenciales exportadores de Achiote hacia EEUU, (1) Estudio Nacional Miel, (1) Estudio Internacional Miel</t>
  </si>
  <si>
    <t>Informes Semanales: (42) Informe Económico Semanal, (46) Informes específicos a solicitud (eventos económicos coyunturales), (10) Boletín Comercio Exterior
Informes Mensuales: (10) Informe de Inflación, (10) Informe precios Básicos
Informes Bimensuales: (4) PPT CONAPEX
Informes Trimestrales: (1) Balanza Comercial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</si>
</sst>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quot;* #,##0.00_);_(&quot;Q&quot;* \(#,##0.00\);_(&quot;Q&quot;* &quot;-&quot;??_);_(@_)"/>
    <numFmt numFmtId="168" formatCode="_-* #,##0.00_-;\-* #,##0.00_-;_-* &quot;-&quot;??_-;_-@_-"/>
  </numFmts>
  <fonts count="34"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i/>
      <sz val="12"/>
      <color theme="1"/>
      <name val="Times New Roman"/>
      <family val="1"/>
    </font>
    <font>
      <b/>
      <i/>
      <sz val="12"/>
      <name val="Times New Roman"/>
      <family val="1"/>
    </font>
    <font>
      <b/>
      <i/>
      <sz val="11"/>
      <name val="Times New Roman"/>
      <family val="1"/>
    </font>
    <font>
      <b/>
      <i/>
      <sz val="10"/>
      <name val="Times New Roman"/>
      <family val="1"/>
    </font>
    <font>
      <b/>
      <sz val="10"/>
      <name val="Arial"/>
      <family val="2"/>
    </font>
    <font>
      <b/>
      <i/>
      <sz val="12"/>
      <color theme="0"/>
      <name val="Times New Roman"/>
      <family val="1"/>
    </font>
    <font>
      <b/>
      <i/>
      <sz val="11"/>
      <color theme="1"/>
      <name val="Candara"/>
      <family val="2"/>
    </font>
    <font>
      <b/>
      <i/>
      <sz val="11"/>
      <color theme="1"/>
      <name val="Times New Roman"/>
      <family val="1"/>
    </font>
    <font>
      <b/>
      <i/>
      <sz val="10"/>
      <color theme="0"/>
      <name val="Times New Roman"/>
      <family val="1"/>
    </font>
    <font>
      <b/>
      <i/>
      <sz val="10"/>
      <color theme="0"/>
      <name val="Candara"/>
      <family val="2"/>
    </font>
    <font>
      <sz val="10"/>
      <color indexed="8"/>
      <name val="Arial"/>
      <family val="2"/>
    </font>
    <font>
      <b/>
      <sz val="9"/>
      <color indexed="8"/>
      <name val="Times New Roman"/>
      <family val="1"/>
    </font>
    <font>
      <sz val="11"/>
      <color indexed="8"/>
      <name val="Calibri"/>
      <family val="2"/>
    </font>
    <font>
      <sz val="8"/>
      <color theme="1"/>
      <name val="Times New Roman"/>
      <family val="1"/>
    </font>
    <font>
      <b/>
      <i/>
      <sz val="8"/>
      <name val="Times New Roman"/>
      <family val="1"/>
    </font>
    <font>
      <b/>
      <i/>
      <sz val="14"/>
      <color theme="0"/>
      <name val="Times New Roman"/>
      <family val="1"/>
    </font>
    <font>
      <sz val="10"/>
      <color rgb="FFFF0000"/>
      <name val="Arial"/>
      <family val="2"/>
    </font>
    <font>
      <b/>
      <i/>
      <sz val="7.5"/>
      <name val="Times New Roman"/>
      <family val="1"/>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s>
  <cellStyleXfs count="19">
    <xf numFmtId="0" fontId="0" fillId="0" borderId="0"/>
    <xf numFmtId="0" fontId="4" fillId="0" borderId="0"/>
    <xf numFmtId="0" fontId="1" fillId="0" borderId="0"/>
    <xf numFmtId="0" fontId="4" fillId="0" borderId="0"/>
    <xf numFmtId="0" fontId="4" fillId="0" borderId="0"/>
    <xf numFmtId="0" fontId="26" fillId="0" borderId="0">
      <alignment vertical="top"/>
    </xf>
    <xf numFmtId="43" fontId="26" fillId="0" borderId="0" applyFont="0" applyFill="0" applyBorder="0" applyAlignment="0" applyProtection="0">
      <alignment vertical="top"/>
    </xf>
    <xf numFmtId="9" fontId="26" fillId="0" borderId="0" applyFont="0" applyFill="0" applyBorder="0" applyAlignment="0" applyProtection="0">
      <alignment vertical="top"/>
    </xf>
    <xf numFmtId="43" fontId="26" fillId="0" borderId="0" applyFont="0" applyFill="0" applyBorder="0" applyAlignment="0" applyProtection="0">
      <alignment vertical="top"/>
    </xf>
    <xf numFmtId="0" fontId="28" fillId="0" borderId="0"/>
    <xf numFmtId="43" fontId="1" fillId="0" borderId="0" applyFont="0" applyFill="0" applyBorder="0" applyAlignment="0" applyProtection="0"/>
    <xf numFmtId="0" fontId="1" fillId="0" borderId="1"/>
    <xf numFmtId="168" fontId="26" fillId="0" borderId="0" applyFont="0" applyFill="0" applyBorder="0" applyAlignment="0" applyProtection="0">
      <alignment vertical="top"/>
    </xf>
    <xf numFmtId="168" fontId="26" fillId="0" borderId="0" applyFont="0" applyFill="0" applyBorder="0" applyAlignment="0" applyProtection="0">
      <alignment vertical="top"/>
    </xf>
    <xf numFmtId="168" fontId="1" fillId="0" borderId="0" applyFont="0" applyFill="0" applyBorder="0" applyAlignment="0" applyProtection="0"/>
    <xf numFmtId="168" fontId="26" fillId="0" borderId="0" applyFont="0" applyFill="0" applyBorder="0" applyAlignment="0" applyProtection="0">
      <alignment vertical="top"/>
    </xf>
    <xf numFmtId="168" fontId="26" fillId="0" borderId="0" applyFont="0" applyFill="0" applyBorder="0" applyAlignment="0" applyProtection="0">
      <alignment vertical="top"/>
    </xf>
    <xf numFmtId="168" fontId="26" fillId="0" borderId="0" applyFont="0" applyFill="0" applyBorder="0" applyAlignment="0" applyProtection="0">
      <alignment vertical="top"/>
    </xf>
    <xf numFmtId="168" fontId="26" fillId="0" borderId="0" applyFont="0" applyFill="0" applyBorder="0" applyAlignment="0" applyProtection="0">
      <alignment vertical="top"/>
    </xf>
  </cellStyleXfs>
  <cellXfs count="215">
    <xf numFmtId="0" fontId="0" fillId="0" borderId="0" xfId="0"/>
    <xf numFmtId="0" fontId="4" fillId="0" borderId="0" xfId="1"/>
    <xf numFmtId="0" fontId="4" fillId="2" borderId="0" xfId="1" applyFill="1"/>
    <xf numFmtId="0" fontId="4" fillId="0" borderId="1" xfId="1" applyBorder="1"/>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xf>
    <xf numFmtId="4" fontId="10" fillId="2" borderId="1" xfId="1" applyNumberFormat="1" applyFont="1" applyFill="1" applyBorder="1" applyAlignment="1">
      <alignment horizontal="center" vertical="top" wrapText="1"/>
    </xf>
    <xf numFmtId="0" fontId="11" fillId="2" borderId="1" xfId="0" applyFont="1" applyFill="1" applyBorder="1" applyAlignment="1">
      <alignment horizontal="justify" vertical="top" wrapText="1"/>
    </xf>
    <xf numFmtId="0" fontId="5" fillId="2" borderId="1" xfId="0" applyFont="1" applyFill="1" applyBorder="1" applyAlignment="1">
      <alignment horizontal="center" vertical="top"/>
    </xf>
    <xf numFmtId="0" fontId="12" fillId="2" borderId="1" xfId="1" applyFont="1" applyFill="1" applyBorder="1" applyAlignment="1">
      <alignment horizontal="center" vertical="top" wrapText="1"/>
    </xf>
    <xf numFmtId="0" fontId="10" fillId="2"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3" fillId="2" borderId="1" xfId="0" applyFont="1" applyFill="1" applyBorder="1" applyAlignment="1">
      <alignment horizontal="center" vertical="top"/>
    </xf>
    <xf numFmtId="4" fontId="12" fillId="2" borderId="1" xfId="1" applyNumberFormat="1" applyFont="1" applyFill="1" applyBorder="1" applyAlignment="1">
      <alignment horizontal="center" vertical="top" wrapText="1"/>
    </xf>
    <xf numFmtId="3" fontId="10" fillId="2" borderId="1" xfId="1" applyNumberFormat="1" applyFont="1" applyFill="1" applyBorder="1" applyAlignment="1">
      <alignment horizontal="center" vertical="top" wrapText="1"/>
    </xf>
    <xf numFmtId="4" fontId="12" fillId="2" borderId="1" xfId="1" applyNumberFormat="1" applyFont="1" applyFill="1" applyBorder="1" applyAlignment="1">
      <alignment vertical="top" wrapText="1"/>
    </xf>
    <xf numFmtId="0" fontId="11"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3" fontId="5"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0" fontId="11" fillId="2" borderId="4" xfId="0" applyFont="1" applyFill="1" applyBorder="1" applyAlignment="1">
      <alignment horizontal="justify" vertical="top" wrapText="1"/>
    </xf>
    <xf numFmtId="0" fontId="11" fillId="2" borderId="5" xfId="0" applyFont="1" applyFill="1" applyBorder="1" applyAlignment="1">
      <alignment horizontal="justify" vertical="top" wrapText="1"/>
    </xf>
    <xf numFmtId="4" fontId="5" fillId="2" borderId="1" xfId="0" applyNumberFormat="1" applyFont="1" applyFill="1" applyBorder="1" applyAlignment="1">
      <alignment horizontal="center" vertical="top" wrapText="1"/>
    </xf>
    <xf numFmtId="0" fontId="7" fillId="2" borderId="1" xfId="2" applyFont="1" applyFill="1" applyBorder="1" applyAlignment="1">
      <alignment horizontal="center" vertical="center" wrapText="1"/>
    </xf>
    <xf numFmtId="0" fontId="9" fillId="2" borderId="1" xfId="0" applyFont="1" applyFill="1" applyBorder="1" applyAlignment="1">
      <alignment horizontal="center" vertical="top" wrapText="1"/>
    </xf>
    <xf numFmtId="0" fontId="9" fillId="2" borderId="1" xfId="0" applyFont="1" applyFill="1" applyBorder="1" applyAlignment="1">
      <alignment vertical="top" wrapText="1"/>
    </xf>
    <xf numFmtId="9" fontId="10" fillId="2"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2" borderId="6" xfId="0" applyFont="1" applyFill="1" applyBorder="1" applyAlignment="1">
      <alignment horizontal="justify" vertical="top" wrapText="1"/>
    </xf>
    <xf numFmtId="4" fontId="12" fillId="2" borderId="1" xfId="1" applyNumberFormat="1" applyFont="1" applyFill="1" applyBorder="1" applyAlignment="1">
      <alignment horizontal="justify" vertical="top" wrapText="1"/>
    </xf>
    <xf numFmtId="0" fontId="20" fillId="7" borderId="1" xfId="1" applyFont="1" applyFill="1" applyBorder="1" applyAlignment="1">
      <alignment horizontal="center" vertical="top" wrapText="1"/>
    </xf>
    <xf numFmtId="3" fontId="10" fillId="2" borderId="1" xfId="0" applyNumberFormat="1" applyFont="1" applyFill="1" applyBorder="1" applyAlignment="1">
      <alignment horizontal="center" vertical="top"/>
    </xf>
    <xf numFmtId="0" fontId="13" fillId="2" borderId="1" xfId="0" applyFont="1" applyFill="1" applyBorder="1" applyAlignment="1">
      <alignment vertical="top" wrapText="1"/>
    </xf>
    <xf numFmtId="3" fontId="11" fillId="2" borderId="1" xfId="0"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0" fontId="4" fillId="5" borderId="0" xfId="1" applyFill="1"/>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3" fontId="4" fillId="0" borderId="0" xfId="1" applyNumberFormat="1"/>
    <xf numFmtId="0" fontId="20" fillId="9" borderId="1" xfId="1" applyFont="1" applyFill="1" applyBorder="1" applyAlignment="1">
      <alignment horizontal="center" vertical="center" wrapText="1"/>
    </xf>
    <xf numFmtId="3" fontId="4" fillId="2" borderId="1" xfId="1" applyNumberFormat="1" applyFill="1" applyBorder="1"/>
    <xf numFmtId="3" fontId="12"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9" fontId="12" fillId="2" borderId="1" xfId="1" applyNumberFormat="1" applyFont="1" applyFill="1" applyBorder="1" applyAlignment="1">
      <alignment horizontal="center" vertical="top" wrapText="1"/>
    </xf>
    <xf numFmtId="0" fontId="3" fillId="2" borderId="1" xfId="4"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3" fontId="11"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25" fillId="10" borderId="1" xfId="1" applyFont="1" applyFill="1" applyBorder="1" applyAlignment="1">
      <alignment horizontal="center" vertical="center" wrapText="1"/>
    </xf>
    <xf numFmtId="0" fontId="24" fillId="10" borderId="1" xfId="1" applyFont="1" applyFill="1" applyBorder="1" applyAlignment="1">
      <alignment horizontal="center" vertical="center" wrapText="1"/>
    </xf>
    <xf numFmtId="0" fontId="19" fillId="3" borderId="8" xfId="1" applyFont="1" applyFill="1" applyBorder="1" applyAlignment="1">
      <alignment vertical="center" wrapText="1"/>
    </xf>
    <xf numFmtId="0" fontId="22" fillId="3" borderId="8"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0"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0" fontId="22" fillId="3" borderId="11" xfId="1" applyFont="1" applyFill="1" applyBorder="1" applyAlignment="1">
      <alignment horizontal="center" vertical="center" wrapText="1"/>
    </xf>
    <xf numFmtId="0" fontId="22" fillId="3" borderId="1" xfId="1" applyFont="1" applyFill="1" applyBorder="1" applyAlignment="1">
      <alignment horizontal="center" vertical="center" wrapText="1"/>
    </xf>
    <xf numFmtId="3" fontId="12" fillId="2" borderId="1" xfId="0" applyNumberFormat="1" applyFont="1" applyFill="1" applyBorder="1" applyAlignment="1">
      <alignment horizontal="center" vertical="top"/>
    </xf>
    <xf numFmtId="0" fontId="9" fillId="11" borderId="1" xfId="1" applyFont="1" applyFill="1" applyBorder="1" applyAlignment="1">
      <alignment horizontal="left" vertical="center" wrapText="1"/>
    </xf>
    <xf numFmtId="0" fontId="21" fillId="11" borderId="10" xfId="1" applyFont="1" applyFill="1" applyBorder="1" applyAlignment="1">
      <alignment horizontal="left" vertical="center" wrapText="1"/>
    </xf>
    <xf numFmtId="49" fontId="12" fillId="2" borderId="1" xfId="1" applyNumberFormat="1" applyFont="1" applyFill="1" applyBorder="1" applyAlignment="1">
      <alignment horizontal="center" vertical="top" wrapText="1"/>
    </xf>
    <xf numFmtId="4" fontId="12" fillId="2" borderId="4" xfId="1" applyNumberFormat="1" applyFont="1" applyFill="1" applyBorder="1" applyAlignment="1">
      <alignment horizontal="justify" vertical="top" wrapText="1"/>
    </xf>
    <xf numFmtId="0" fontId="32" fillId="2" borderId="0" xfId="1" applyFont="1" applyFill="1"/>
    <xf numFmtId="0" fontId="5" fillId="7" borderId="1" xfId="1" applyFont="1" applyFill="1" applyBorder="1" applyAlignment="1">
      <alignment horizontal="center" vertical="top" wrapText="1"/>
    </xf>
    <xf numFmtId="3" fontId="4" fillId="2" borderId="0" xfId="1" applyNumberFormat="1" applyFill="1"/>
    <xf numFmtId="43" fontId="4" fillId="0" borderId="0" xfId="10" applyFont="1"/>
    <xf numFmtId="0" fontId="3" fillId="2" borderId="1" xfId="0" applyFont="1" applyFill="1" applyBorder="1" applyAlignment="1">
      <alignment vertical="top" wrapText="1"/>
    </xf>
    <xf numFmtId="0" fontId="26" fillId="2" borderId="1" xfId="9" applyFont="1" applyFill="1" applyBorder="1"/>
    <xf numFmtId="0" fontId="26" fillId="2" borderId="1" xfId="9" applyFont="1" applyFill="1" applyBorder="1" applyAlignment="1">
      <alignment horizontal="justify" vertical="top"/>
    </xf>
    <xf numFmtId="4" fontId="3" fillId="2" borderId="1" xfId="1" applyNumberFormat="1" applyFont="1" applyFill="1" applyBorder="1" applyAlignment="1">
      <alignment horizontal="justify" vertical="center" wrapText="1"/>
    </xf>
    <xf numFmtId="0" fontId="7" fillId="12" borderId="1" xfId="2" applyFont="1" applyFill="1" applyBorder="1" applyAlignment="1">
      <alignment horizontal="center" vertical="center"/>
    </xf>
    <xf numFmtId="3" fontId="11" fillId="12" borderId="1" xfId="0" applyNumberFormat="1" applyFont="1" applyFill="1" applyBorder="1" applyAlignment="1">
      <alignment horizontal="center" vertical="top" wrapText="1"/>
    </xf>
    <xf numFmtId="0" fontId="11" fillId="12" borderId="2" xfId="0" applyFont="1" applyFill="1" applyBorder="1" applyAlignment="1">
      <alignment horizontal="center" vertical="top" wrapText="1"/>
    </xf>
    <xf numFmtId="0" fontId="5" fillId="12" borderId="1" xfId="0" applyFont="1" applyFill="1" applyBorder="1" applyAlignment="1">
      <alignment horizontal="center" vertical="top"/>
    </xf>
    <xf numFmtId="0" fontId="3" fillId="12" borderId="1" xfId="0" applyFont="1" applyFill="1" applyBorder="1" applyAlignment="1">
      <alignment horizontal="center" vertical="top"/>
    </xf>
    <xf numFmtId="0" fontId="7" fillId="0" borderId="1" xfId="2" applyFont="1" applyBorder="1" applyAlignment="1">
      <alignment horizontal="center" vertical="center"/>
    </xf>
    <xf numFmtId="3" fontId="5" fillId="0" borderId="1" xfId="0" applyNumberFormat="1" applyFont="1" applyBorder="1" applyAlignment="1">
      <alignment horizontal="center" vertical="top"/>
    </xf>
    <xf numFmtId="0" fontId="12" fillId="0" borderId="1" xfId="1" applyFont="1" applyBorder="1" applyAlignment="1">
      <alignment horizontal="center" vertical="top" wrapText="1"/>
    </xf>
    <xf numFmtId="3" fontId="10" fillId="0" borderId="1" xfId="1" applyNumberFormat="1" applyFont="1" applyBorder="1" applyAlignment="1">
      <alignment horizontal="center" vertical="top" wrapText="1"/>
    </xf>
    <xf numFmtId="0" fontId="3" fillId="0" borderId="1" xfId="0" applyFont="1" applyBorder="1" applyAlignment="1">
      <alignment horizontal="center" vertical="top"/>
    </xf>
    <xf numFmtId="0" fontId="5" fillId="0" borderId="1" xfId="0" applyFont="1" applyBorder="1" applyAlignment="1">
      <alignment horizontal="center" vertical="top"/>
    </xf>
    <xf numFmtId="0" fontId="11" fillId="0" borderId="1" xfId="0" applyFont="1" applyBorder="1" applyAlignment="1">
      <alignment horizontal="center" vertical="top" wrapText="1"/>
    </xf>
    <xf numFmtId="3" fontId="11"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12" borderId="1" xfId="0" applyFont="1" applyFill="1" applyBorder="1" applyAlignment="1">
      <alignment horizontal="center" vertical="top" wrapText="1"/>
    </xf>
    <xf numFmtId="3" fontId="5" fillId="12" borderId="1" xfId="0" applyNumberFormat="1" applyFont="1" applyFill="1" applyBorder="1" applyAlignment="1">
      <alignment horizontal="center" vertical="top"/>
    </xf>
    <xf numFmtId="3" fontId="10" fillId="12" borderId="1" xfId="1" applyNumberFormat="1" applyFont="1" applyFill="1" applyBorder="1" applyAlignment="1">
      <alignment horizontal="center" vertical="top" wrapText="1"/>
    </xf>
    <xf numFmtId="0" fontId="12" fillId="12" borderId="1" xfId="1" applyFont="1" applyFill="1" applyBorder="1" applyAlignment="1">
      <alignment horizontal="center" vertical="top" wrapText="1"/>
    </xf>
    <xf numFmtId="0" fontId="3" fillId="12" borderId="1" xfId="4" applyFont="1" applyFill="1" applyBorder="1" applyAlignment="1">
      <alignment horizontal="center" vertical="top" wrapText="1"/>
    </xf>
    <xf numFmtId="4" fontId="3" fillId="2" borderId="12" xfId="1" applyNumberFormat="1" applyFont="1" applyFill="1" applyBorder="1" applyAlignment="1">
      <alignment horizontal="justify" vertical="top" wrapText="1"/>
    </xf>
    <xf numFmtId="0" fontId="8" fillId="12" borderId="1" xfId="2" applyFont="1" applyFill="1" applyBorder="1" applyAlignment="1">
      <alignment horizontal="center" vertical="center"/>
    </xf>
    <xf numFmtId="0" fontId="8" fillId="0" borderId="1" xfId="2" applyFont="1" applyBorder="1" applyAlignment="1">
      <alignment horizontal="center" vertical="center"/>
    </xf>
    <xf numFmtId="0" fontId="3" fillId="0" borderId="1" xfId="4" applyFont="1" applyBorder="1" applyAlignment="1">
      <alignment horizontal="center" vertical="top" wrapText="1"/>
    </xf>
    <xf numFmtId="4" fontId="3" fillId="2" borderId="1" xfId="1" applyNumberFormat="1" applyFont="1" applyFill="1" applyBorder="1" applyAlignment="1">
      <alignment horizontal="justify" vertical="top" wrapText="1"/>
    </xf>
    <xf numFmtId="0" fontId="10" fillId="12" borderId="1" xfId="1" applyFont="1" applyFill="1" applyBorder="1" applyAlignment="1">
      <alignment horizontal="center" vertical="top" wrapText="1"/>
    </xf>
    <xf numFmtId="0" fontId="10" fillId="0" borderId="1" xfId="1" applyFont="1" applyBorder="1" applyAlignment="1">
      <alignment horizontal="center" vertical="top" wrapText="1"/>
    </xf>
    <xf numFmtId="0" fontId="11" fillId="2" borderId="1" xfId="0" applyFont="1" applyFill="1" applyBorder="1" applyAlignment="1">
      <alignment horizontal="center" vertical="top" wrapText="1"/>
    </xf>
    <xf numFmtId="0" fontId="16" fillId="6" borderId="1" xfId="0" applyFont="1" applyFill="1" applyBorder="1" applyAlignment="1">
      <alignment horizontal="left" vertical="top" wrapText="1"/>
    </xf>
    <xf numFmtId="0" fontId="21" fillId="8" borderId="4" xfId="1" applyFont="1" applyFill="1" applyBorder="1" applyAlignment="1">
      <alignment horizontal="right" vertical="center" wrapText="1"/>
    </xf>
    <xf numFmtId="0" fontId="21" fillId="8" borderId="6" xfId="1" applyFont="1" applyFill="1" applyBorder="1" applyAlignment="1">
      <alignment horizontal="right" vertical="center" wrapText="1"/>
    </xf>
    <xf numFmtId="0" fontId="21" fillId="8" borderId="5" xfId="1" applyFont="1" applyFill="1" applyBorder="1" applyAlignment="1">
      <alignment horizontal="right" vertical="center" wrapText="1"/>
    </xf>
    <xf numFmtId="0" fontId="22" fillId="3" borderId="10" xfId="1" applyFont="1" applyFill="1" applyBorder="1" applyAlignment="1">
      <alignment horizontal="center" vertical="center" wrapText="1"/>
    </xf>
    <xf numFmtId="0" fontId="22" fillId="3" borderId="3" xfId="1" applyFont="1" applyFill="1" applyBorder="1" applyAlignment="1">
      <alignment horizontal="center" vertical="center" wrapText="1"/>
    </xf>
    <xf numFmtId="0" fontId="22" fillId="3" borderId="9" xfId="1" applyFont="1" applyFill="1" applyBorder="1" applyAlignment="1">
      <alignment horizontal="center" vertical="center" wrapText="1"/>
    </xf>
    <xf numFmtId="0" fontId="17" fillId="6" borderId="1" xfId="1" applyFont="1" applyFill="1" applyBorder="1" applyAlignment="1">
      <alignment horizontal="left" vertical="center" wrapText="1"/>
    </xf>
    <xf numFmtId="0" fontId="11" fillId="2" borderId="1" xfId="0" applyFont="1" applyFill="1" applyBorder="1" applyAlignment="1">
      <alignment horizontal="justify" vertical="top" wrapText="1"/>
    </xf>
    <xf numFmtId="0" fontId="21" fillId="11" borderId="4" xfId="1" applyFont="1" applyFill="1" applyBorder="1" applyAlignment="1">
      <alignment horizontal="left" vertical="center" wrapText="1"/>
    </xf>
    <xf numFmtId="0" fontId="21" fillId="11" borderId="6" xfId="1" applyFont="1" applyFill="1" applyBorder="1" applyAlignment="1">
      <alignment horizontal="left" vertical="center" wrapText="1"/>
    </xf>
    <xf numFmtId="0" fontId="31"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16" fillId="2" borderId="1" xfId="0" applyFont="1" applyFill="1" applyBorder="1" applyAlignment="1">
      <alignment horizontal="justify" vertical="top" wrapText="1"/>
    </xf>
    <xf numFmtId="0" fontId="16" fillId="2" borderId="1"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0" fontId="17" fillId="6" borderId="1" xfId="1" applyFont="1" applyFill="1" applyBorder="1" applyAlignment="1">
      <alignment horizontal="left" vertical="top" wrapText="1"/>
    </xf>
    <xf numFmtId="4" fontId="12" fillId="2" borderId="7" xfId="1" applyNumberFormat="1" applyFont="1" applyFill="1" applyBorder="1" applyAlignment="1">
      <alignment horizontal="justify" vertical="top" wrapText="1"/>
    </xf>
    <xf numFmtId="4" fontId="12" fillId="2" borderId="2" xfId="1" applyNumberFormat="1" applyFont="1" applyFill="1" applyBorder="1" applyAlignment="1">
      <alignment horizontal="justify" vertical="top" wrapText="1"/>
    </xf>
    <xf numFmtId="4" fontId="12" fillId="2" borderId="7" xfId="1" applyNumberFormat="1" applyFont="1" applyFill="1" applyBorder="1" applyAlignment="1">
      <alignment horizontal="center" vertical="top" wrapText="1"/>
    </xf>
    <xf numFmtId="4" fontId="12" fillId="2" borderId="2" xfId="1" applyNumberFormat="1" applyFont="1" applyFill="1" applyBorder="1" applyAlignment="1">
      <alignment horizontal="center" vertical="top" wrapText="1"/>
    </xf>
    <xf numFmtId="9" fontId="12" fillId="2" borderId="7" xfId="1" applyNumberFormat="1" applyFont="1" applyFill="1" applyBorder="1" applyAlignment="1">
      <alignment horizontal="center" vertical="top" wrapText="1"/>
    </xf>
    <xf numFmtId="9" fontId="12" fillId="2" borderId="2" xfId="1" applyNumberFormat="1" applyFont="1" applyFill="1" applyBorder="1" applyAlignment="1">
      <alignment horizontal="center" vertical="top" wrapText="1"/>
    </xf>
    <xf numFmtId="0" fontId="12" fillId="2" borderId="7" xfId="1" applyFont="1" applyFill="1" applyBorder="1" applyAlignment="1">
      <alignment horizontal="center" vertical="top" wrapText="1"/>
    </xf>
    <xf numFmtId="0" fontId="12" fillId="2" borderId="2" xfId="1"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8" fillId="0" borderId="1" xfId="1" applyFont="1" applyBorder="1" applyAlignment="1">
      <alignment horizontal="left" vertical="top" wrapText="1"/>
    </xf>
    <xf numFmtId="0" fontId="18" fillId="2" borderId="4" xfId="0" applyFont="1" applyFill="1" applyBorder="1" applyAlignment="1">
      <alignment horizontal="justify" vertical="justify" wrapText="1"/>
    </xf>
    <xf numFmtId="0" fontId="18" fillId="2" borderId="6" xfId="0" applyFont="1" applyFill="1" applyBorder="1" applyAlignment="1">
      <alignment horizontal="justify" vertical="justify" wrapText="1"/>
    </xf>
    <xf numFmtId="0" fontId="18" fillId="2" borderId="5" xfId="0" applyFont="1" applyFill="1" applyBorder="1" applyAlignment="1">
      <alignment horizontal="justify" vertical="justify" wrapText="1"/>
    </xf>
    <xf numFmtId="0" fontId="33" fillId="2" borderId="4" xfId="0" applyFont="1" applyFill="1" applyBorder="1" applyAlignment="1">
      <alignment horizontal="justify" vertical="justify" wrapText="1"/>
    </xf>
    <xf numFmtId="0" fontId="30" fillId="2" borderId="6" xfId="0" applyFont="1" applyFill="1" applyBorder="1" applyAlignment="1">
      <alignment horizontal="justify" vertical="justify" wrapText="1"/>
    </xf>
    <xf numFmtId="0" fontId="30" fillId="2" borderId="5" xfId="0" applyFont="1" applyFill="1" applyBorder="1" applyAlignment="1">
      <alignment horizontal="justify" vertical="justify" wrapText="1"/>
    </xf>
    <xf numFmtId="0" fontId="18" fillId="0" borderId="4" xfId="1" applyFont="1" applyBorder="1" applyAlignment="1">
      <alignment horizontal="left" vertical="center" wrapText="1"/>
    </xf>
    <xf numFmtId="0" fontId="18" fillId="0" borderId="6" xfId="1" applyFont="1" applyBorder="1" applyAlignment="1">
      <alignment horizontal="left" vertical="center" wrapText="1"/>
    </xf>
    <xf numFmtId="0" fontId="18" fillId="0" borderId="5" xfId="1" applyFont="1" applyBorder="1" applyAlignment="1">
      <alignment horizontal="left" vertical="center" wrapText="1"/>
    </xf>
    <xf numFmtId="0" fontId="21" fillId="11" borderId="10" xfId="1" applyFont="1" applyFill="1" applyBorder="1" applyAlignment="1">
      <alignment horizontal="left" vertical="center" wrapText="1"/>
    </xf>
    <xf numFmtId="0" fontId="21" fillId="11" borderId="3" xfId="1" applyFont="1" applyFill="1" applyBorder="1" applyAlignment="1">
      <alignment horizontal="left" vertical="center"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4" fontId="3" fillId="2" borderId="7" xfId="1" applyNumberFormat="1" applyFont="1" applyFill="1" applyBorder="1" applyAlignment="1">
      <alignment horizontal="justify" vertical="center" wrapText="1"/>
    </xf>
    <xf numFmtId="4" fontId="3" fillId="2" borderId="8" xfId="1" applyNumberFormat="1" applyFont="1" applyFill="1" applyBorder="1" applyAlignment="1">
      <alignment horizontal="justify" vertical="center" wrapText="1"/>
    </xf>
    <xf numFmtId="4" fontId="3" fillId="2" borderId="2" xfId="1" applyNumberFormat="1" applyFont="1" applyFill="1" applyBorder="1" applyAlignment="1">
      <alignment horizontal="justify" vertical="center" wrapText="1"/>
    </xf>
    <xf numFmtId="0" fontId="3" fillId="12" borderId="7" xfId="4" applyFont="1" applyFill="1" applyBorder="1" applyAlignment="1">
      <alignment horizontal="center" vertical="top" wrapText="1"/>
    </xf>
    <xf numFmtId="0" fontId="3" fillId="12" borderId="2" xfId="4" applyFont="1" applyFill="1" applyBorder="1" applyAlignment="1">
      <alignment horizontal="center" vertical="top" wrapText="1"/>
    </xf>
    <xf numFmtId="3" fontId="12" fillId="2" borderId="7" xfId="1" applyNumberFormat="1" applyFont="1" applyFill="1" applyBorder="1" applyAlignment="1">
      <alignment horizontal="center" vertical="top" wrapText="1"/>
    </xf>
    <xf numFmtId="3" fontId="12" fillId="2" borderId="2" xfId="1" applyNumberFormat="1" applyFont="1" applyFill="1" applyBorder="1" applyAlignment="1">
      <alignment horizontal="center" vertical="top" wrapText="1"/>
    </xf>
    <xf numFmtId="0" fontId="3" fillId="0" borderId="7" xfId="4" applyFont="1" applyBorder="1" applyAlignment="1">
      <alignment horizontal="center" vertical="top" wrapText="1"/>
    </xf>
    <xf numFmtId="0" fontId="3" fillId="0" borderId="2" xfId="4" applyFont="1" applyBorder="1" applyAlignment="1">
      <alignment horizontal="center" vertical="top" wrapText="1"/>
    </xf>
    <xf numFmtId="0" fontId="11"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0" fontId="4" fillId="0" borderId="7" xfId="1" applyBorder="1" applyAlignment="1">
      <alignment horizontal="center"/>
    </xf>
    <xf numFmtId="0" fontId="4" fillId="0" borderId="2" xfId="1" applyBorder="1" applyAlignment="1">
      <alignment horizontal="center"/>
    </xf>
    <xf numFmtId="0" fontId="26" fillId="2" borderId="7" xfId="9" applyFont="1" applyFill="1" applyBorder="1" applyAlignment="1">
      <alignment horizontal="center"/>
    </xf>
    <xf numFmtId="0" fontId="26" fillId="2" borderId="2" xfId="9" applyFont="1" applyFill="1" applyBorder="1" applyAlignment="1">
      <alignment horizontal="center"/>
    </xf>
    <xf numFmtId="0" fontId="15" fillId="4" borderId="1" xfId="1" applyFont="1" applyFill="1" applyBorder="1" applyAlignment="1">
      <alignment horizontal="center" vertical="center" wrapText="1"/>
    </xf>
    <xf numFmtId="0" fontId="18" fillId="0" borderId="1" xfId="1" applyFont="1" applyBorder="1" applyAlignment="1">
      <alignment horizontal="left" vertical="center" wrapText="1"/>
    </xf>
    <xf numFmtId="0" fontId="30" fillId="0" borderId="1" xfId="1" applyFont="1" applyBorder="1" applyAlignment="1">
      <alignment horizontal="left" vertical="top"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justify" vertical="justify" wrapText="1"/>
    </xf>
    <xf numFmtId="0" fontId="18" fillId="6" borderId="4" xfId="0" applyFont="1" applyFill="1" applyBorder="1" applyAlignment="1">
      <alignment horizontal="justify" vertical="justify" wrapText="1"/>
    </xf>
    <xf numFmtId="0" fontId="18" fillId="6" borderId="6" xfId="0" applyFont="1" applyFill="1" applyBorder="1" applyAlignment="1">
      <alignment horizontal="justify" vertical="justify" wrapText="1"/>
    </xf>
    <xf numFmtId="0" fontId="18" fillId="6" borderId="5" xfId="0" applyFont="1" applyFill="1" applyBorder="1" applyAlignment="1">
      <alignment horizontal="justify" vertical="justify" wrapText="1"/>
    </xf>
    <xf numFmtId="0" fontId="13" fillId="2" borderId="7" xfId="0" applyFont="1" applyFill="1" applyBorder="1" applyAlignment="1">
      <alignment horizontal="justify" vertical="top" wrapText="1"/>
    </xf>
    <xf numFmtId="0" fontId="13" fillId="2" borderId="2" xfId="0" applyFont="1" applyFill="1" applyBorder="1" applyAlignment="1">
      <alignment horizontal="justify"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center" vertical="top"/>
    </xf>
    <xf numFmtId="4" fontId="3" fillId="2" borderId="7" xfId="1" applyNumberFormat="1" applyFont="1" applyFill="1" applyBorder="1" applyAlignment="1">
      <alignment horizontal="center" vertical="top" wrapText="1"/>
    </xf>
    <xf numFmtId="4" fontId="3" fillId="2" borderId="8" xfId="1" applyNumberFormat="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9" fontId="12" fillId="2" borderId="8" xfId="1" applyNumberFormat="1" applyFont="1" applyFill="1" applyBorder="1" applyAlignment="1">
      <alignment horizontal="center" vertical="top" wrapText="1"/>
    </xf>
    <xf numFmtId="0" fontId="12" fillId="2" borderId="8" xfId="1" applyFont="1" applyFill="1" applyBorder="1" applyAlignment="1">
      <alignment horizontal="center" vertical="top" wrapText="1"/>
    </xf>
    <xf numFmtId="0" fontId="3" fillId="12" borderId="7" xfId="0" applyFont="1" applyFill="1" applyBorder="1" applyAlignment="1">
      <alignment horizontal="center" vertical="top"/>
    </xf>
    <xf numFmtId="0" fontId="3" fillId="12" borderId="8" xfId="0" applyFont="1" applyFill="1" applyBorder="1" applyAlignment="1">
      <alignment horizontal="center" vertical="top"/>
    </xf>
    <xf numFmtId="0" fontId="3" fillId="12" borderId="2" xfId="0" applyFont="1" applyFill="1" applyBorder="1" applyAlignment="1">
      <alignment horizontal="center" vertical="top"/>
    </xf>
    <xf numFmtId="4" fontId="5" fillId="2" borderId="7" xfId="0" applyNumberFormat="1" applyFont="1" applyFill="1" applyBorder="1" applyAlignment="1">
      <alignment horizontal="center" vertical="top" wrapText="1"/>
    </xf>
    <xf numFmtId="4" fontId="5" fillId="2" borderId="8"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13" fillId="2" borderId="8" xfId="0" applyFont="1" applyFill="1" applyBorder="1" applyAlignment="1">
      <alignment horizontal="justify"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2" xfId="0" applyFont="1" applyBorder="1" applyAlignment="1">
      <alignment horizontal="center" vertical="top"/>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1" fillId="2" borderId="4"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0" fontId="4" fillId="0" borderId="8" xfId="1" applyBorder="1" applyAlignment="1">
      <alignment horizontal="center"/>
    </xf>
    <xf numFmtId="3" fontId="12" fillId="2" borderId="8" xfId="1" applyNumberFormat="1" applyFont="1" applyFill="1" applyBorder="1" applyAlignment="1">
      <alignment horizontal="center" vertical="top" wrapText="1"/>
    </xf>
    <xf numFmtId="0" fontId="3" fillId="2" borderId="8" xfId="0" applyFont="1" applyFill="1" applyBorder="1" applyAlignment="1">
      <alignment horizontal="center" vertical="top"/>
    </xf>
    <xf numFmtId="0" fontId="11" fillId="2" borderId="15"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6" xfId="0"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4" applyFont="1" applyFill="1" applyBorder="1" applyAlignment="1">
      <alignment horizontal="center" vertical="top" wrapText="1"/>
    </xf>
    <xf numFmtId="0" fontId="3" fillId="2" borderId="12" xfId="1" applyFont="1" applyFill="1" applyBorder="1" applyAlignment="1">
      <alignment vertical="center" wrapText="1"/>
    </xf>
  </cellXfs>
  <cellStyles count="19">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6" xr:uid="{B67BD245-430B-4967-A9DD-0305C85D6F98}"/>
    <cellStyle name="Millares 2 2 3" xfId="18" xr:uid="{BE3F7183-3292-4494-97C9-50882DAE80FB}"/>
    <cellStyle name="Millares 2 2 4" xfId="13" xr:uid="{707B85D4-C0FB-40F2-8536-CCBF23F7A539}"/>
    <cellStyle name="Millares 2 3" xfId="15" xr:uid="{6A5F9735-1DCF-46E5-888E-5FD0219CF7B1}"/>
    <cellStyle name="Millares 2 4" xfId="17" xr:uid="{31DB832A-3F4D-43DC-BC09-7D0C836E6386}"/>
    <cellStyle name="Millares 2 5" xfId="12" xr:uid="{39ABDB23-6CC6-40B9-9EDD-2084B29FF5DB}"/>
    <cellStyle name="Millares 3" xfId="14" xr:uid="{B0DBBA06-DE35-43A0-8094-296EC14D0C2A}"/>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2" xfId="7"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4</xdr:col>
      <xdr:colOff>108353</xdr:colOff>
      <xdr:row>2</xdr:row>
      <xdr:rowOff>27230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2"/>
  <sheetViews>
    <sheetView showGridLines="0" showZeros="0" tabSelected="1" view="pageBreakPreview" topLeftCell="X55" zoomScale="115" zoomScaleNormal="92" zoomScaleSheetLayoutView="115" zoomScalePageLayoutView="70" workbookViewId="0">
      <selection activeCell="U62" sqref="A62:XFD62"/>
    </sheetView>
  </sheetViews>
  <sheetFormatPr baseColWidth="10" defaultColWidth="11.42578125" defaultRowHeight="12.75" x14ac:dyDescent="0.2"/>
  <cols>
    <col min="1" max="1" width="8.42578125" style="1" hidden="1" customWidth="1"/>
    <col min="2" max="2" width="4.140625" style="1" customWidth="1"/>
    <col min="3" max="3" width="26.7109375" style="1" customWidth="1"/>
    <col min="4" max="4" width="2.85546875" style="1" customWidth="1"/>
    <col min="5" max="5" width="5.5703125" style="1" customWidth="1"/>
    <col min="6" max="6" width="36.5703125" style="1" customWidth="1"/>
    <col min="7" max="7" width="36.7109375" style="1" customWidth="1"/>
    <col min="8" max="8" width="12.7109375" style="1" customWidth="1"/>
    <col min="9" max="9" width="9.7109375" style="1" customWidth="1"/>
    <col min="10" max="10" width="14.85546875" style="1" customWidth="1"/>
    <col min="11" max="11" width="9.7109375" style="1" customWidth="1"/>
    <col min="12" max="12" width="6.140625" style="1" hidden="1" customWidth="1"/>
    <col min="13" max="13" width="7.42578125" style="1" hidden="1" customWidth="1"/>
    <col min="14" max="14" width="4.85546875" style="1" hidden="1" customWidth="1"/>
    <col min="15" max="15" width="4.42578125" style="1" hidden="1" customWidth="1"/>
    <col min="16" max="16" width="14.140625" style="1" customWidth="1"/>
    <col min="17" max="17" width="5.28515625" style="1" hidden="1" customWidth="1"/>
    <col min="18" max="18" width="4.5703125" style="1" hidden="1" customWidth="1"/>
    <col min="19" max="19" width="4" style="1" hidden="1" customWidth="1"/>
    <col min="20" max="20" width="5" style="1" hidden="1" customWidth="1"/>
    <col min="21" max="21" width="14.140625" style="1" customWidth="1"/>
    <col min="22" max="22" width="4.85546875" style="1" bestFit="1" customWidth="1"/>
    <col min="23" max="24" width="4.5703125" style="1" bestFit="1" customWidth="1"/>
    <col min="25" max="25" width="4.42578125" style="1" bestFit="1" customWidth="1"/>
    <col min="26" max="26" width="14" style="1" customWidth="1"/>
    <col min="27" max="27" width="11.140625" style="1" customWidth="1"/>
    <col min="28" max="28" width="11.42578125" style="1" customWidth="1"/>
    <col min="29" max="29" width="15" style="1" customWidth="1"/>
    <col min="30" max="30" width="133.85546875" style="1" customWidth="1"/>
    <col min="31" max="31" width="27.140625" style="1" hidden="1" customWidth="1"/>
    <col min="32" max="33" width="13.5703125" style="1" bestFit="1" customWidth="1"/>
    <col min="34" max="16384" width="11.42578125" style="1"/>
  </cols>
  <sheetData>
    <row r="1" spans="1:31" ht="32.25" customHeight="1" x14ac:dyDescent="0.2">
      <c r="B1" s="137" t="s">
        <v>74</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9"/>
    </row>
    <row r="2" spans="1:31" s="42" customFormat="1" ht="25.5" customHeight="1" x14ac:dyDescent="0.2">
      <c r="A2" s="2"/>
      <c r="B2" s="173" t="s">
        <v>71</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
    </row>
    <row r="3" spans="1:31" s="2" customFormat="1" ht="29.25" customHeight="1" x14ac:dyDescent="0.2">
      <c r="B3" s="174" t="s">
        <v>47</v>
      </c>
      <c r="C3" s="174"/>
      <c r="D3" s="174"/>
      <c r="E3" s="176" t="s">
        <v>0</v>
      </c>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row>
    <row r="4" spans="1:31" s="2" customFormat="1" ht="15" x14ac:dyDescent="0.2">
      <c r="B4" s="140" t="s">
        <v>48</v>
      </c>
      <c r="C4" s="140"/>
      <c r="D4" s="140"/>
      <c r="E4" s="177" t="s">
        <v>1</v>
      </c>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row>
    <row r="5" spans="1:31" s="2" customFormat="1" ht="30.75" customHeight="1" x14ac:dyDescent="0.2">
      <c r="B5" s="175" t="s">
        <v>49</v>
      </c>
      <c r="C5" s="175"/>
      <c r="D5" s="175"/>
      <c r="E5" s="141" t="s">
        <v>28</v>
      </c>
      <c r="F5" s="142"/>
      <c r="G5" s="142"/>
      <c r="H5" s="142"/>
      <c r="I5" s="142"/>
      <c r="J5" s="142"/>
      <c r="K5" s="142"/>
      <c r="L5" s="142"/>
      <c r="M5" s="142"/>
      <c r="N5" s="142"/>
      <c r="O5" s="142"/>
      <c r="P5" s="142"/>
      <c r="Q5" s="142"/>
      <c r="R5" s="142"/>
      <c r="S5" s="142"/>
      <c r="T5" s="142"/>
      <c r="U5" s="142"/>
      <c r="V5" s="142"/>
      <c r="W5" s="142"/>
      <c r="X5" s="142"/>
      <c r="Y5" s="142"/>
      <c r="Z5" s="142"/>
      <c r="AA5" s="142"/>
      <c r="AB5" s="142"/>
      <c r="AC5" s="142"/>
      <c r="AD5" s="143"/>
    </row>
    <row r="6" spans="1:31" s="2" customFormat="1" ht="197.25" customHeight="1" x14ac:dyDescent="0.2">
      <c r="B6" s="147" t="s">
        <v>2</v>
      </c>
      <c r="C6" s="148"/>
      <c r="D6" s="149"/>
      <c r="E6" s="144" t="s">
        <v>95</v>
      </c>
      <c r="F6" s="145"/>
      <c r="G6" s="145"/>
      <c r="H6" s="145"/>
      <c r="I6" s="145"/>
      <c r="J6" s="145"/>
      <c r="K6" s="145"/>
      <c r="L6" s="145"/>
      <c r="M6" s="145"/>
      <c r="N6" s="145"/>
      <c r="O6" s="145"/>
      <c r="P6" s="145"/>
      <c r="Q6" s="145"/>
      <c r="R6" s="145"/>
      <c r="S6" s="145"/>
      <c r="T6" s="145"/>
      <c r="U6" s="145"/>
      <c r="V6" s="145"/>
      <c r="W6" s="145"/>
      <c r="X6" s="145"/>
      <c r="Y6" s="145"/>
      <c r="Z6" s="145"/>
      <c r="AA6" s="145"/>
      <c r="AB6" s="145"/>
      <c r="AC6" s="145"/>
      <c r="AD6" s="146"/>
    </row>
    <row r="7" spans="1:31" ht="21.75" customHeight="1" x14ac:dyDescent="0.2">
      <c r="B7" s="115" t="s">
        <v>20</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row>
    <row r="8" spans="1:31" s="2" customFormat="1" ht="20.25" customHeight="1" x14ac:dyDescent="0.2">
      <c r="B8" s="116" t="s">
        <v>36</v>
      </c>
      <c r="C8" s="116"/>
      <c r="D8" s="116"/>
      <c r="E8" s="116"/>
      <c r="F8" s="124" t="s">
        <v>39</v>
      </c>
      <c r="G8" s="124"/>
      <c r="H8" s="124"/>
      <c r="I8" s="124"/>
      <c r="J8" s="124"/>
      <c r="K8" s="124"/>
      <c r="L8" s="124"/>
      <c r="M8" s="124"/>
      <c r="N8" s="124"/>
      <c r="O8" s="124"/>
      <c r="P8" s="124"/>
      <c r="Q8" s="124"/>
      <c r="R8" s="124"/>
      <c r="S8" s="124"/>
      <c r="T8" s="124"/>
      <c r="U8" s="124"/>
      <c r="V8" s="124"/>
      <c r="W8" s="124"/>
      <c r="X8" s="124"/>
      <c r="Y8" s="124"/>
      <c r="Z8" s="124"/>
      <c r="AA8" s="124"/>
      <c r="AB8" s="124"/>
      <c r="AC8" s="124"/>
      <c r="AD8" s="124"/>
    </row>
    <row r="9" spans="1:31" s="2" customFormat="1" ht="42.75" customHeight="1" x14ac:dyDescent="0.2">
      <c r="B9" s="116" t="s">
        <v>29</v>
      </c>
      <c r="C9" s="116"/>
      <c r="D9" s="116"/>
      <c r="E9" s="116"/>
      <c r="F9" s="123" t="s">
        <v>69</v>
      </c>
      <c r="G9" s="123"/>
      <c r="H9" s="123"/>
      <c r="I9" s="123"/>
      <c r="J9" s="123"/>
      <c r="K9" s="123"/>
      <c r="L9" s="123"/>
      <c r="M9" s="123"/>
      <c r="N9" s="123"/>
      <c r="O9" s="123"/>
      <c r="P9" s="123"/>
      <c r="Q9" s="123"/>
      <c r="R9" s="123"/>
      <c r="S9" s="123"/>
      <c r="T9" s="123"/>
      <c r="U9" s="123"/>
      <c r="V9" s="123"/>
      <c r="W9" s="123"/>
      <c r="X9" s="123"/>
      <c r="Y9" s="123"/>
      <c r="Z9" s="123"/>
      <c r="AA9" s="123"/>
      <c r="AB9" s="123"/>
      <c r="AC9" s="123"/>
      <c r="AD9" s="123"/>
    </row>
    <row r="10" spans="1:31" s="2" customFormat="1" ht="18" customHeight="1" x14ac:dyDescent="0.2">
      <c r="B10" s="120" t="s">
        <v>50</v>
      </c>
      <c r="C10" s="121"/>
      <c r="D10" s="121"/>
      <c r="E10" s="122"/>
      <c r="F10" s="125" t="s">
        <v>70</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7"/>
    </row>
    <row r="11" spans="1:31" s="2" customFormat="1" ht="21" customHeight="1" x14ac:dyDescent="0.2">
      <c r="B11" s="113" t="s">
        <v>40</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65"/>
    </row>
    <row r="12" spans="1:31" s="2" customFormat="1" ht="32.25" customHeight="1" x14ac:dyDescent="0.2">
      <c r="B12" s="128" t="s">
        <v>37</v>
      </c>
      <c r="C12" s="128"/>
      <c r="D12" s="128"/>
      <c r="E12" s="128"/>
      <c r="F12" s="117" t="s">
        <v>62</v>
      </c>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9"/>
    </row>
    <row r="13" spans="1:31" s="2" customFormat="1" ht="17.25" customHeight="1" x14ac:dyDescent="0.2">
      <c r="B13" s="111" t="s">
        <v>38</v>
      </c>
      <c r="C13" s="111"/>
      <c r="D13" s="111"/>
      <c r="E13" s="111"/>
      <c r="F13" s="117" t="s">
        <v>67</v>
      </c>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9"/>
    </row>
    <row r="14" spans="1:31" ht="21" customHeight="1" x14ac:dyDescent="0.2">
      <c r="B14" s="54"/>
      <c r="C14" s="105" t="s">
        <v>75</v>
      </c>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7"/>
    </row>
    <row r="15" spans="1:31" ht="61.5" customHeight="1" x14ac:dyDescent="0.2">
      <c r="B15" s="57" t="s">
        <v>46</v>
      </c>
      <c r="C15" s="108" t="s">
        <v>30</v>
      </c>
      <c r="D15" s="109"/>
      <c r="E15" s="110"/>
      <c r="F15" s="58" t="s">
        <v>31</v>
      </c>
      <c r="G15" s="63" t="s">
        <v>4</v>
      </c>
      <c r="H15" s="62" t="s">
        <v>3</v>
      </c>
      <c r="I15" s="59" t="s">
        <v>32</v>
      </c>
      <c r="J15" s="59" t="s">
        <v>96</v>
      </c>
      <c r="K15" s="59" t="s">
        <v>51</v>
      </c>
      <c r="L15" s="4" t="s">
        <v>5</v>
      </c>
      <c r="M15" s="82" t="s">
        <v>6</v>
      </c>
      <c r="N15" s="82" t="s">
        <v>7</v>
      </c>
      <c r="O15" s="77" t="s">
        <v>8</v>
      </c>
      <c r="P15" s="30" t="s">
        <v>53</v>
      </c>
      <c r="Q15" s="98" t="s">
        <v>9</v>
      </c>
      <c r="R15" s="98" t="s">
        <v>10</v>
      </c>
      <c r="S15" s="98" t="s">
        <v>11</v>
      </c>
      <c r="T15" s="97" t="s">
        <v>12</v>
      </c>
      <c r="U15" s="30" t="s">
        <v>54</v>
      </c>
      <c r="V15" s="98" t="s">
        <v>13</v>
      </c>
      <c r="W15" s="97" t="s">
        <v>14</v>
      </c>
      <c r="X15" s="5" t="s">
        <v>15</v>
      </c>
      <c r="Y15" s="5" t="s">
        <v>16</v>
      </c>
      <c r="Z15" s="30" t="s">
        <v>55</v>
      </c>
      <c r="AA15" s="55" t="s">
        <v>33</v>
      </c>
      <c r="AB15" s="55" t="s">
        <v>34</v>
      </c>
      <c r="AC15" s="56" t="s">
        <v>77</v>
      </c>
      <c r="AD15" s="55" t="s">
        <v>35</v>
      </c>
    </row>
    <row r="16" spans="1:31" ht="40.5" customHeight="1" x14ac:dyDescent="0.2">
      <c r="B16" s="26">
        <v>1</v>
      </c>
      <c r="C16" s="112" t="s">
        <v>79</v>
      </c>
      <c r="D16" s="112"/>
      <c r="E16" s="112"/>
      <c r="F16" s="19"/>
      <c r="G16" s="19"/>
      <c r="H16" s="19" t="s">
        <v>18</v>
      </c>
      <c r="I16" s="19">
        <v>295</v>
      </c>
      <c r="J16" s="40">
        <f>+J17+J28+J40</f>
        <v>21</v>
      </c>
      <c r="K16" s="40">
        <f>+I16+J16</f>
        <v>316</v>
      </c>
      <c r="L16" s="40">
        <f>+L17+L28+L40</f>
        <v>13</v>
      </c>
      <c r="M16" s="89">
        <f t="shared" ref="M16:O16" si="0">+M17+M28+M40</f>
        <v>26</v>
      </c>
      <c r="N16" s="89">
        <f t="shared" si="0"/>
        <v>30</v>
      </c>
      <c r="O16" s="78">
        <f t="shared" si="0"/>
        <v>31</v>
      </c>
      <c r="P16" s="10">
        <f>SUM(P17+P28+P40)</f>
        <v>100</v>
      </c>
      <c r="Q16" s="89">
        <f>+Q17+Q28+Q40</f>
        <v>36</v>
      </c>
      <c r="R16" s="89">
        <f t="shared" ref="R16" si="1">+R17+R28+R40</f>
        <v>40</v>
      </c>
      <c r="S16" s="89">
        <f t="shared" ref="S16" si="2">+S17+S28+S40</f>
        <v>23</v>
      </c>
      <c r="T16" s="78">
        <f t="shared" ref="T16" si="3">+T17+T28+T40</f>
        <v>16</v>
      </c>
      <c r="U16" s="10">
        <f>SUM(Q16:T16)</f>
        <v>115</v>
      </c>
      <c r="V16" s="89">
        <f>+V17+V28+V40</f>
        <v>21</v>
      </c>
      <c r="W16" s="78">
        <f t="shared" ref="W16" si="4">+W17+W28+W40</f>
        <v>27</v>
      </c>
      <c r="X16" s="40">
        <f t="shared" ref="X16" si="5">+X17+X28+X40</f>
        <v>0</v>
      </c>
      <c r="Y16" s="40">
        <f t="shared" ref="Y16" si="6">+Y17+Y28+Y40</f>
        <v>0</v>
      </c>
      <c r="Z16" s="10">
        <f>SUM(V16:Y16)</f>
        <v>48</v>
      </c>
      <c r="AA16" s="10">
        <f t="shared" ref="AA16:AA17" si="7">SUM(P16+U16+Z16)</f>
        <v>263</v>
      </c>
      <c r="AB16" s="33">
        <f>SUM(AA16/K16)</f>
        <v>0.83227848101265822</v>
      </c>
      <c r="AC16" s="6">
        <v>25385080</v>
      </c>
      <c r="AD16" s="70" t="s">
        <v>78</v>
      </c>
      <c r="AE16" s="46">
        <f>SUM(AE17+AE28+AE40)</f>
        <v>57</v>
      </c>
    </row>
    <row r="17" spans="2:31" ht="40.5" customHeight="1" x14ac:dyDescent="0.2">
      <c r="B17" s="31"/>
      <c r="C17" s="27"/>
      <c r="D17" s="35"/>
      <c r="E17" s="28"/>
      <c r="F17" s="11" t="s">
        <v>80</v>
      </c>
      <c r="G17" s="20"/>
      <c r="H17" s="20" t="s">
        <v>18</v>
      </c>
      <c r="I17" s="53">
        <v>70</v>
      </c>
      <c r="J17" s="53">
        <f>+J18+J21</f>
        <v>9</v>
      </c>
      <c r="K17" s="53">
        <f>+I17+J17</f>
        <v>79</v>
      </c>
      <c r="L17" s="16">
        <f>+L18+L21</f>
        <v>5</v>
      </c>
      <c r="M17" s="90">
        <f t="shared" ref="M17:O17" si="8">+M18+M21</f>
        <v>6</v>
      </c>
      <c r="N17" s="90">
        <f t="shared" si="8"/>
        <v>6</v>
      </c>
      <c r="O17" s="79">
        <f t="shared" si="8"/>
        <v>9</v>
      </c>
      <c r="P17" s="10">
        <f t="shared" ref="P17:P19" si="9">SUM(L17:O17)</f>
        <v>26</v>
      </c>
      <c r="Q17" s="90">
        <f>+Q18+Q21</f>
        <v>6</v>
      </c>
      <c r="R17" s="90">
        <f t="shared" ref="R17" si="10">+R18+R21</f>
        <v>7</v>
      </c>
      <c r="S17" s="90">
        <f t="shared" ref="S17" si="11">+S18+S21</f>
        <v>8</v>
      </c>
      <c r="T17" s="79">
        <f t="shared" ref="T17" si="12">+T18+T21</f>
        <v>6</v>
      </c>
      <c r="U17" s="10">
        <f t="shared" ref="U17:U19" si="13">SUM(Q17:T17)</f>
        <v>27</v>
      </c>
      <c r="V17" s="90">
        <f>+V18+V21</f>
        <v>6</v>
      </c>
      <c r="W17" s="79">
        <f t="shared" ref="W17" si="14">+W18+W21</f>
        <v>5</v>
      </c>
      <c r="X17" s="16">
        <f t="shared" ref="X17" si="15">+X18+X21</f>
        <v>0</v>
      </c>
      <c r="Y17" s="16">
        <f t="shared" ref="Y17" si="16">+Y18+Y21</f>
        <v>0</v>
      </c>
      <c r="Z17" s="10">
        <f>SUM(V17:Y17)</f>
        <v>11</v>
      </c>
      <c r="AA17" s="10">
        <f t="shared" si="7"/>
        <v>64</v>
      </c>
      <c r="AB17" s="33">
        <f t="shared" ref="AB17:AB19" si="17">SUM(AA17/K17)</f>
        <v>0.810126582278481</v>
      </c>
      <c r="AC17" s="24"/>
      <c r="AD17" s="15"/>
      <c r="AE17" s="46">
        <f>8+7+6+3</f>
        <v>24</v>
      </c>
    </row>
    <row r="18" spans="2:31" ht="15.75" customHeight="1" x14ac:dyDescent="0.2">
      <c r="B18" s="32"/>
      <c r="C18" s="103"/>
      <c r="D18" s="103"/>
      <c r="E18" s="103"/>
      <c r="F18" s="3"/>
      <c r="G18" s="22" t="s">
        <v>56</v>
      </c>
      <c r="H18" s="21"/>
      <c r="I18" s="19">
        <v>15</v>
      </c>
      <c r="J18" s="53">
        <f>+J19</f>
        <v>4</v>
      </c>
      <c r="K18" s="53">
        <f>+I18+J18</f>
        <v>19</v>
      </c>
      <c r="L18" s="8">
        <f>+L19</f>
        <v>1</v>
      </c>
      <c r="M18" s="87">
        <f t="shared" ref="M18:O18" si="18">+M19</f>
        <v>1</v>
      </c>
      <c r="N18" s="87">
        <f t="shared" si="18"/>
        <v>2</v>
      </c>
      <c r="O18" s="80">
        <f t="shared" si="18"/>
        <v>4</v>
      </c>
      <c r="P18" s="10">
        <f>SUM(L18:O18)</f>
        <v>8</v>
      </c>
      <c r="Q18" s="87">
        <f>+Q19</f>
        <v>1</v>
      </c>
      <c r="R18" s="87">
        <f t="shared" ref="R18" si="19">+R19</f>
        <v>2</v>
      </c>
      <c r="S18" s="87">
        <f t="shared" ref="S18" si="20">+S19</f>
        <v>2</v>
      </c>
      <c r="T18" s="80">
        <f t="shared" ref="T18" si="21">+T19</f>
        <v>1</v>
      </c>
      <c r="U18" s="10">
        <f>SUM(Q18:T18)</f>
        <v>6</v>
      </c>
      <c r="V18" s="87">
        <f>+V19</f>
        <v>1</v>
      </c>
      <c r="W18" s="80">
        <f t="shared" ref="W18" si="22">+W19</f>
        <v>0</v>
      </c>
      <c r="X18" s="8">
        <f t="shared" ref="X18" si="23">+X19</f>
        <v>0</v>
      </c>
      <c r="Y18" s="8">
        <f t="shared" ref="Y18" si="24">+Y19</f>
        <v>0</v>
      </c>
      <c r="Z18" s="10">
        <f>SUM(V18:Y18)</f>
        <v>1</v>
      </c>
      <c r="AA18" s="10">
        <f>SUM(P18+U18+Z18)</f>
        <v>15</v>
      </c>
      <c r="AB18" s="33">
        <f>SUM(AA18/K18)</f>
        <v>0.78947368421052633</v>
      </c>
      <c r="AC18" s="41"/>
      <c r="AD18" s="15"/>
    </row>
    <row r="19" spans="2:31" ht="396.75" customHeight="1" x14ac:dyDescent="0.2">
      <c r="B19" s="3"/>
      <c r="C19" s="103"/>
      <c r="D19" s="103"/>
      <c r="E19" s="103"/>
      <c r="F19" s="23"/>
      <c r="G19" s="11" t="s">
        <v>81</v>
      </c>
      <c r="H19" s="20" t="s">
        <v>18</v>
      </c>
      <c r="I19" s="48">
        <v>15</v>
      </c>
      <c r="J19" s="48">
        <v>4</v>
      </c>
      <c r="K19" s="34">
        <f>+I19+J19</f>
        <v>19</v>
      </c>
      <c r="L19" s="12">
        <v>1</v>
      </c>
      <c r="M19" s="86">
        <v>1</v>
      </c>
      <c r="N19" s="86">
        <v>2</v>
      </c>
      <c r="O19" s="81">
        <v>4</v>
      </c>
      <c r="P19" s="9">
        <f t="shared" si="9"/>
        <v>8</v>
      </c>
      <c r="Q19" s="86">
        <v>1</v>
      </c>
      <c r="R19" s="86">
        <v>2</v>
      </c>
      <c r="S19" s="86">
        <v>2</v>
      </c>
      <c r="T19" s="81">
        <v>1</v>
      </c>
      <c r="U19" s="9">
        <f t="shared" si="13"/>
        <v>6</v>
      </c>
      <c r="V19" s="84">
        <v>1</v>
      </c>
      <c r="W19" s="94">
        <v>0</v>
      </c>
      <c r="X19" s="9"/>
      <c r="Y19" s="9"/>
      <c r="Z19" s="9">
        <f t="shared" ref="Z19" si="25">SUM(V19:Y19)</f>
        <v>1</v>
      </c>
      <c r="AA19" s="9">
        <f>SUM(P19+U19+Z19)</f>
        <v>15</v>
      </c>
      <c r="AB19" s="50">
        <f t="shared" si="17"/>
        <v>0.78947368421052633</v>
      </c>
      <c r="AC19" s="41"/>
      <c r="AD19" s="76" t="s">
        <v>100</v>
      </c>
    </row>
    <row r="20" spans="2:31" ht="11.25" customHeight="1" x14ac:dyDescent="0.2">
      <c r="B20" s="150"/>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66"/>
    </row>
    <row r="21" spans="2:31" ht="19.5" customHeight="1" x14ac:dyDescent="0.2">
      <c r="B21" s="3"/>
      <c r="C21" s="103"/>
      <c r="D21" s="103"/>
      <c r="E21" s="103"/>
      <c r="F21" s="29"/>
      <c r="G21" s="22" t="s">
        <v>21</v>
      </c>
      <c r="H21" s="22"/>
      <c r="I21" s="40">
        <v>55</v>
      </c>
      <c r="J21" s="40">
        <f>+SUM(J22:J25)</f>
        <v>5</v>
      </c>
      <c r="K21" s="40">
        <f>+I21+J21</f>
        <v>60</v>
      </c>
      <c r="L21" s="8">
        <f>+SUM(L22:L25)</f>
        <v>4</v>
      </c>
      <c r="M21" s="87">
        <f t="shared" ref="M21:O21" si="26">+SUM(M22:M25)</f>
        <v>5</v>
      </c>
      <c r="N21" s="87">
        <f t="shared" si="26"/>
        <v>4</v>
      </c>
      <c r="O21" s="80">
        <f t="shared" si="26"/>
        <v>5</v>
      </c>
      <c r="P21" s="10">
        <f>SUM(L21:O21)</f>
        <v>18</v>
      </c>
      <c r="Q21" s="87">
        <f>+SUM(Q22:Q25)</f>
        <v>5</v>
      </c>
      <c r="R21" s="87">
        <f t="shared" ref="R21" si="27">+SUM(R22:R25)</f>
        <v>5</v>
      </c>
      <c r="S21" s="87">
        <f t="shared" ref="S21" si="28">+SUM(S22:S25)</f>
        <v>6</v>
      </c>
      <c r="T21" s="80">
        <f t="shared" ref="T21" si="29">+SUM(T22:T25)</f>
        <v>5</v>
      </c>
      <c r="U21" s="10">
        <f>SUM(Q21:T21)</f>
        <v>21</v>
      </c>
      <c r="V21" s="87">
        <f>+SUM(V22:V25)</f>
        <v>5</v>
      </c>
      <c r="W21" s="80">
        <f t="shared" ref="W21" si="30">+SUM(W22:W25)</f>
        <v>5</v>
      </c>
      <c r="X21" s="8">
        <f t="shared" ref="X21" si="31">+SUM(X22:X25)</f>
        <v>0</v>
      </c>
      <c r="Y21" s="8">
        <f t="shared" ref="Y21:Z21" si="32">+SUM(Y22:Y25)</f>
        <v>0</v>
      </c>
      <c r="Z21" s="8">
        <f t="shared" si="32"/>
        <v>10</v>
      </c>
      <c r="AA21" s="10">
        <f t="shared" ref="AA21:AA25" si="33">SUM(P21+U21+Z21)</f>
        <v>49</v>
      </c>
      <c r="AB21" s="33">
        <f>SUM(AA21/K21)</f>
        <v>0.81666666666666665</v>
      </c>
      <c r="AC21" s="15"/>
      <c r="AD21" s="15"/>
    </row>
    <row r="22" spans="2:31" ht="409.5" customHeight="1" x14ac:dyDescent="0.2">
      <c r="B22" s="169"/>
      <c r="C22" s="163"/>
      <c r="D22" s="164"/>
      <c r="E22" s="165"/>
      <c r="F22" s="193"/>
      <c r="G22" s="181" t="s">
        <v>82</v>
      </c>
      <c r="H22" s="183" t="s">
        <v>17</v>
      </c>
      <c r="I22" s="159">
        <v>38</v>
      </c>
      <c r="J22" s="159"/>
      <c r="K22" s="159">
        <f>+I22+J22</f>
        <v>38</v>
      </c>
      <c r="L22" s="12">
        <v>3</v>
      </c>
      <c r="M22" s="86">
        <v>3</v>
      </c>
      <c r="N22" s="86">
        <v>3</v>
      </c>
      <c r="O22" s="81">
        <v>3</v>
      </c>
      <c r="P22" s="135">
        <f>SUM(L22:O22)</f>
        <v>12</v>
      </c>
      <c r="Q22" s="197">
        <v>3</v>
      </c>
      <c r="R22" s="197">
        <v>3</v>
      </c>
      <c r="S22" s="197">
        <v>4</v>
      </c>
      <c r="T22" s="190">
        <v>3</v>
      </c>
      <c r="U22" s="135">
        <f>SUM(Q22:T22)</f>
        <v>13</v>
      </c>
      <c r="V22" s="197">
        <v>3</v>
      </c>
      <c r="W22" s="190">
        <v>4</v>
      </c>
      <c r="X22" s="183"/>
      <c r="Y22" s="183"/>
      <c r="Z22" s="135">
        <f>+SUM(V22:Y24)</f>
        <v>7</v>
      </c>
      <c r="AA22" s="135">
        <f>SUM(P22+U22+Z22)</f>
        <v>32</v>
      </c>
      <c r="AB22" s="133">
        <f>SUM(AA22/K22)</f>
        <v>0.84210526315789469</v>
      </c>
      <c r="AC22" s="185"/>
      <c r="AD22" s="154" t="s">
        <v>111</v>
      </c>
    </row>
    <row r="23" spans="2:31" ht="171.75" customHeight="1" x14ac:dyDescent="0.2">
      <c r="B23" s="206"/>
      <c r="C23" s="209"/>
      <c r="D23" s="210"/>
      <c r="E23" s="211"/>
      <c r="F23" s="194"/>
      <c r="G23" s="196"/>
      <c r="H23" s="208"/>
      <c r="I23" s="207"/>
      <c r="J23" s="207"/>
      <c r="K23" s="207"/>
      <c r="L23" s="12"/>
      <c r="M23" s="86"/>
      <c r="N23" s="86"/>
      <c r="O23" s="81"/>
      <c r="P23" s="189"/>
      <c r="Q23" s="198"/>
      <c r="R23" s="198"/>
      <c r="S23" s="198"/>
      <c r="T23" s="191"/>
      <c r="U23" s="189"/>
      <c r="V23" s="198"/>
      <c r="W23" s="191"/>
      <c r="X23" s="208"/>
      <c r="Y23" s="208"/>
      <c r="Z23" s="189"/>
      <c r="AA23" s="189"/>
      <c r="AB23" s="188"/>
      <c r="AC23" s="186"/>
      <c r="AD23" s="155"/>
    </row>
    <row r="24" spans="2:31" ht="66.75" customHeight="1" x14ac:dyDescent="0.2">
      <c r="B24" s="170"/>
      <c r="C24" s="166"/>
      <c r="D24" s="167"/>
      <c r="E24" s="168"/>
      <c r="F24" s="195"/>
      <c r="G24" s="182"/>
      <c r="H24" s="184"/>
      <c r="I24" s="160"/>
      <c r="J24" s="160"/>
      <c r="K24" s="160"/>
      <c r="L24" s="12"/>
      <c r="M24" s="86"/>
      <c r="N24" s="86"/>
      <c r="O24" s="81"/>
      <c r="P24" s="136"/>
      <c r="Q24" s="199"/>
      <c r="R24" s="199"/>
      <c r="S24" s="199"/>
      <c r="T24" s="192"/>
      <c r="U24" s="136"/>
      <c r="V24" s="199"/>
      <c r="W24" s="192"/>
      <c r="X24" s="184"/>
      <c r="Y24" s="184"/>
      <c r="Z24" s="136"/>
      <c r="AA24" s="136"/>
      <c r="AB24" s="134"/>
      <c r="AC24" s="187"/>
      <c r="AD24" s="156"/>
    </row>
    <row r="25" spans="2:31" ht="288" customHeight="1" x14ac:dyDescent="0.2">
      <c r="B25" s="3"/>
      <c r="C25" s="103"/>
      <c r="D25" s="103"/>
      <c r="E25" s="103"/>
      <c r="F25" s="29"/>
      <c r="G25" s="11" t="s">
        <v>83</v>
      </c>
      <c r="H25" s="12" t="s">
        <v>17</v>
      </c>
      <c r="I25" s="52">
        <v>17</v>
      </c>
      <c r="J25" s="52">
        <v>5</v>
      </c>
      <c r="K25" s="52">
        <f>+I25+J25</f>
        <v>22</v>
      </c>
      <c r="L25" s="12">
        <v>1</v>
      </c>
      <c r="M25" s="86">
        <v>2</v>
      </c>
      <c r="N25" s="86">
        <v>1</v>
      </c>
      <c r="O25" s="81">
        <v>2</v>
      </c>
      <c r="P25" s="67">
        <f>SUM(L25:O25)</f>
        <v>6</v>
      </c>
      <c r="Q25" s="86">
        <v>2</v>
      </c>
      <c r="R25" s="86">
        <v>2</v>
      </c>
      <c r="S25" s="86">
        <v>2</v>
      </c>
      <c r="T25" s="81">
        <v>2</v>
      </c>
      <c r="U25" s="9">
        <f>SUM(Q25:T25)</f>
        <v>8</v>
      </c>
      <c r="V25" s="86">
        <v>2</v>
      </c>
      <c r="W25" s="81">
        <v>1</v>
      </c>
      <c r="X25" s="12"/>
      <c r="Y25" s="12"/>
      <c r="Z25" s="9">
        <f>+SUM(V25:Y25)</f>
        <v>3</v>
      </c>
      <c r="AA25" s="9">
        <f t="shared" si="33"/>
        <v>17</v>
      </c>
      <c r="AB25" s="50">
        <f>SUM(AA25/K25)</f>
        <v>0.77272727272727271</v>
      </c>
      <c r="AC25" s="41"/>
      <c r="AD25" s="76" t="s">
        <v>101</v>
      </c>
    </row>
    <row r="26" spans="2:31" ht="18" customHeight="1" x14ac:dyDescent="0.2">
      <c r="B26" s="113" t="s">
        <v>43</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65"/>
    </row>
    <row r="27" spans="2:31" ht="31.5" customHeight="1" x14ac:dyDescent="0.2">
      <c r="B27" s="152" t="s">
        <v>37</v>
      </c>
      <c r="C27" s="153"/>
      <c r="D27" s="178" t="s">
        <v>44</v>
      </c>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80"/>
    </row>
    <row r="28" spans="2:31" ht="52.5" customHeight="1" x14ac:dyDescent="0.2">
      <c r="B28" s="3"/>
      <c r="C28" s="103"/>
      <c r="D28" s="103"/>
      <c r="E28" s="103"/>
      <c r="F28" s="11" t="s">
        <v>84</v>
      </c>
      <c r="G28" s="39"/>
      <c r="H28" s="12" t="s">
        <v>18</v>
      </c>
      <c r="I28" s="14">
        <v>216</v>
      </c>
      <c r="J28" s="14">
        <f>+SUM(J29:J35)</f>
        <v>17</v>
      </c>
      <c r="K28" s="40">
        <f>+I28+J28</f>
        <v>233</v>
      </c>
      <c r="L28" s="19">
        <f>+SUM(L29:L35)</f>
        <v>7</v>
      </c>
      <c r="M28" s="88">
        <f t="shared" ref="M28:O28" si="34">+SUM(M29:M35)</f>
        <v>20</v>
      </c>
      <c r="N28" s="88">
        <f t="shared" si="34"/>
        <v>24</v>
      </c>
      <c r="O28" s="91">
        <f t="shared" si="34"/>
        <v>21</v>
      </c>
      <c r="P28" s="10">
        <f>SUM(L28:O28)</f>
        <v>72</v>
      </c>
      <c r="Q28" s="88">
        <f t="shared" ref="Q28" si="35">+SUM(Q29:Q35)</f>
        <v>30</v>
      </c>
      <c r="R28" s="88">
        <f t="shared" ref="R28" si="36">+SUM(R29:R35)</f>
        <v>32</v>
      </c>
      <c r="S28" s="88">
        <f t="shared" ref="S28" si="37">+SUM(S29:S35)</f>
        <v>15</v>
      </c>
      <c r="T28" s="91">
        <f t="shared" ref="T28" si="38">+SUM(T29:T35)</f>
        <v>10</v>
      </c>
      <c r="U28" s="10">
        <f t="shared" ref="U28:U35" si="39">SUM(Q28:T28)</f>
        <v>87</v>
      </c>
      <c r="V28" s="88">
        <f t="shared" ref="V28" si="40">+SUM(V29:V35)</f>
        <v>15</v>
      </c>
      <c r="W28" s="91">
        <f t="shared" ref="W28" si="41">+SUM(W29:W35)</f>
        <v>21</v>
      </c>
      <c r="X28" s="19">
        <f t="shared" ref="X28" si="42">+SUM(X29:X35)</f>
        <v>0</v>
      </c>
      <c r="Y28" s="19">
        <f t="shared" ref="Y28" si="43">+SUM(Y29:Y35)</f>
        <v>0</v>
      </c>
      <c r="Z28" s="10">
        <f t="shared" ref="Z28:Z35" si="44">SUM(V28:Y28)</f>
        <v>36</v>
      </c>
      <c r="AA28" s="10">
        <f t="shared" ref="AA28:AA35" si="45">SUM(P28+U28+Z28)</f>
        <v>195</v>
      </c>
      <c r="AB28" s="33">
        <f t="shared" ref="AB28:AB35" si="46">SUM(AA28/K28)</f>
        <v>0.83690987124463523</v>
      </c>
      <c r="AC28" s="6"/>
      <c r="AD28" s="6"/>
      <c r="AE28" s="46">
        <f>9+8+9+7</f>
        <v>33</v>
      </c>
    </row>
    <row r="29" spans="2:31" ht="108" customHeight="1" x14ac:dyDescent="0.2">
      <c r="B29" s="3"/>
      <c r="C29" s="103"/>
      <c r="D29" s="103"/>
      <c r="E29" s="103"/>
      <c r="F29" s="74"/>
      <c r="G29" s="11" t="s">
        <v>22</v>
      </c>
      <c r="H29" s="12" t="s">
        <v>18</v>
      </c>
      <c r="I29" s="48">
        <v>24</v>
      </c>
      <c r="J29" s="48">
        <v>4</v>
      </c>
      <c r="K29" s="48">
        <f>+I29+J29</f>
        <v>28</v>
      </c>
      <c r="L29" s="12">
        <v>2</v>
      </c>
      <c r="M29" s="86">
        <v>2</v>
      </c>
      <c r="N29" s="86">
        <v>2</v>
      </c>
      <c r="O29" s="81">
        <v>2</v>
      </c>
      <c r="P29" s="9">
        <f t="shared" ref="P29:P35" si="47">SUM(L29:O29)</f>
        <v>8</v>
      </c>
      <c r="Q29" s="99">
        <v>3</v>
      </c>
      <c r="R29" s="99">
        <v>4</v>
      </c>
      <c r="S29" s="99">
        <v>5</v>
      </c>
      <c r="T29" s="95"/>
      <c r="U29" s="9">
        <f t="shared" si="39"/>
        <v>12</v>
      </c>
      <c r="V29" s="99">
        <v>2</v>
      </c>
      <c r="W29" s="95">
        <v>2</v>
      </c>
      <c r="X29" s="51"/>
      <c r="Y29" s="51"/>
      <c r="Z29" s="9">
        <f t="shared" si="44"/>
        <v>4</v>
      </c>
      <c r="AA29" s="9">
        <f t="shared" si="45"/>
        <v>24</v>
      </c>
      <c r="AB29" s="50">
        <f t="shared" si="46"/>
        <v>0.8571428571428571</v>
      </c>
      <c r="AC29" s="15"/>
      <c r="AD29" s="36" t="s">
        <v>103</v>
      </c>
    </row>
    <row r="30" spans="2:31" ht="27.75" customHeight="1" x14ac:dyDescent="0.2">
      <c r="B30" s="3"/>
      <c r="C30" s="103"/>
      <c r="D30" s="103"/>
      <c r="E30" s="103"/>
      <c r="F30" s="74"/>
      <c r="G30" s="11" t="s">
        <v>23</v>
      </c>
      <c r="H30" s="12" t="s">
        <v>18</v>
      </c>
      <c r="I30" s="48">
        <v>3</v>
      </c>
      <c r="J30" s="48"/>
      <c r="K30" s="48">
        <f t="shared" ref="K30:K35" si="48">+I30+J30</f>
        <v>3</v>
      </c>
      <c r="L30" s="12"/>
      <c r="M30" s="86"/>
      <c r="N30" s="86">
        <v>1</v>
      </c>
      <c r="O30" s="81">
        <v>0</v>
      </c>
      <c r="P30" s="9">
        <f t="shared" si="47"/>
        <v>1</v>
      </c>
      <c r="Q30" s="99">
        <v>0</v>
      </c>
      <c r="R30" s="99">
        <v>1</v>
      </c>
      <c r="S30" s="99">
        <v>0</v>
      </c>
      <c r="T30" s="95"/>
      <c r="U30" s="9">
        <f t="shared" si="39"/>
        <v>1</v>
      </c>
      <c r="V30" s="99">
        <v>0</v>
      </c>
      <c r="W30" s="95">
        <v>1</v>
      </c>
      <c r="X30" s="51"/>
      <c r="Y30" s="51"/>
      <c r="Z30" s="9">
        <f t="shared" si="44"/>
        <v>1</v>
      </c>
      <c r="AA30" s="9">
        <f t="shared" si="45"/>
        <v>3</v>
      </c>
      <c r="AB30" s="50">
        <f t="shared" si="46"/>
        <v>1</v>
      </c>
      <c r="AC30" s="15"/>
      <c r="AD30" s="15" t="s">
        <v>104</v>
      </c>
    </row>
    <row r="31" spans="2:31" ht="409.5" customHeight="1" x14ac:dyDescent="0.2">
      <c r="B31" s="169"/>
      <c r="C31" s="163"/>
      <c r="D31" s="164"/>
      <c r="E31" s="165"/>
      <c r="F31" s="171"/>
      <c r="G31" s="181" t="s">
        <v>24</v>
      </c>
      <c r="H31" s="183" t="s">
        <v>18</v>
      </c>
      <c r="I31" s="159">
        <v>150</v>
      </c>
      <c r="J31" s="159">
        <f>19-10</f>
        <v>9</v>
      </c>
      <c r="K31" s="159">
        <f t="shared" si="48"/>
        <v>159</v>
      </c>
      <c r="L31" s="12">
        <v>5</v>
      </c>
      <c r="M31" s="86">
        <v>15</v>
      </c>
      <c r="N31" s="86">
        <v>15</v>
      </c>
      <c r="O31" s="81">
        <v>15</v>
      </c>
      <c r="P31" s="135">
        <f t="shared" si="47"/>
        <v>50</v>
      </c>
      <c r="Q31" s="161">
        <v>23</v>
      </c>
      <c r="R31" s="161">
        <v>24</v>
      </c>
      <c r="S31" s="161">
        <v>6</v>
      </c>
      <c r="T31" s="157">
        <v>6</v>
      </c>
      <c r="U31" s="135">
        <f t="shared" si="39"/>
        <v>59</v>
      </c>
      <c r="V31" s="161">
        <v>12</v>
      </c>
      <c r="W31" s="157">
        <v>15</v>
      </c>
      <c r="X31" s="212"/>
      <c r="Y31" s="212"/>
      <c r="Z31" s="135">
        <f t="shared" si="44"/>
        <v>27</v>
      </c>
      <c r="AA31" s="135">
        <f t="shared" si="45"/>
        <v>136</v>
      </c>
      <c r="AB31" s="133">
        <f t="shared" si="46"/>
        <v>0.85534591194968557</v>
      </c>
      <c r="AC31" s="131"/>
      <c r="AD31" s="129" t="s">
        <v>105</v>
      </c>
    </row>
    <row r="32" spans="2:31" ht="156" customHeight="1" x14ac:dyDescent="0.2">
      <c r="B32" s="170"/>
      <c r="C32" s="166"/>
      <c r="D32" s="167"/>
      <c r="E32" s="168"/>
      <c r="F32" s="172"/>
      <c r="G32" s="182"/>
      <c r="H32" s="184"/>
      <c r="I32" s="160"/>
      <c r="J32" s="160"/>
      <c r="K32" s="160"/>
      <c r="L32" s="12"/>
      <c r="M32" s="86"/>
      <c r="N32" s="86"/>
      <c r="O32" s="81"/>
      <c r="P32" s="136"/>
      <c r="Q32" s="162"/>
      <c r="R32" s="162"/>
      <c r="S32" s="162"/>
      <c r="T32" s="158"/>
      <c r="U32" s="136"/>
      <c r="V32" s="162"/>
      <c r="W32" s="158"/>
      <c r="X32" s="213"/>
      <c r="Y32" s="213"/>
      <c r="Z32" s="136"/>
      <c r="AA32" s="136"/>
      <c r="AB32" s="134"/>
      <c r="AC32" s="132"/>
      <c r="AD32" s="130"/>
    </row>
    <row r="33" spans="2:32" ht="80.25" customHeight="1" x14ac:dyDescent="0.2">
      <c r="B33" s="3"/>
      <c r="C33" s="103"/>
      <c r="D33" s="103"/>
      <c r="E33" s="103"/>
      <c r="F33" s="74"/>
      <c r="G33" s="11" t="s">
        <v>25</v>
      </c>
      <c r="H33" s="12" t="s">
        <v>18</v>
      </c>
      <c r="I33" s="48">
        <v>15</v>
      </c>
      <c r="J33" s="48">
        <v>1</v>
      </c>
      <c r="K33" s="48">
        <f t="shared" si="48"/>
        <v>16</v>
      </c>
      <c r="L33" s="12"/>
      <c r="M33" s="86">
        <v>1</v>
      </c>
      <c r="N33" s="86">
        <v>2</v>
      </c>
      <c r="O33" s="81">
        <v>2</v>
      </c>
      <c r="P33" s="9">
        <f t="shared" si="47"/>
        <v>5</v>
      </c>
      <c r="Q33" s="99">
        <v>1</v>
      </c>
      <c r="R33" s="99">
        <v>1</v>
      </c>
      <c r="S33" s="99">
        <v>2</v>
      </c>
      <c r="T33" s="95">
        <v>2</v>
      </c>
      <c r="U33" s="9">
        <f t="shared" si="39"/>
        <v>6</v>
      </c>
      <c r="V33" s="99"/>
      <c r="W33" s="95">
        <v>1</v>
      </c>
      <c r="X33" s="51"/>
      <c r="Y33" s="51"/>
      <c r="Z33" s="9">
        <f t="shared" si="44"/>
        <v>1</v>
      </c>
      <c r="AA33" s="9">
        <f t="shared" si="45"/>
        <v>12</v>
      </c>
      <c r="AB33" s="50">
        <f t="shared" si="46"/>
        <v>0.75</v>
      </c>
      <c r="AC33" s="15"/>
      <c r="AD33" s="36" t="s">
        <v>106</v>
      </c>
    </row>
    <row r="34" spans="2:32" ht="39" customHeight="1" x14ac:dyDescent="0.2">
      <c r="B34" s="3"/>
      <c r="C34" s="103"/>
      <c r="D34" s="103"/>
      <c r="E34" s="103"/>
      <c r="F34" s="74"/>
      <c r="G34" s="11" t="s">
        <v>26</v>
      </c>
      <c r="H34" s="12" t="s">
        <v>18</v>
      </c>
      <c r="I34" s="48">
        <v>9</v>
      </c>
      <c r="J34" s="48">
        <v>1</v>
      </c>
      <c r="K34" s="48">
        <f t="shared" si="48"/>
        <v>10</v>
      </c>
      <c r="L34" s="12"/>
      <c r="M34" s="86">
        <v>1</v>
      </c>
      <c r="N34" s="86">
        <v>1</v>
      </c>
      <c r="O34" s="81">
        <v>1</v>
      </c>
      <c r="P34" s="9">
        <f t="shared" si="47"/>
        <v>3</v>
      </c>
      <c r="Q34" s="99">
        <v>1</v>
      </c>
      <c r="R34" s="99">
        <v>1</v>
      </c>
      <c r="S34" s="99">
        <v>1</v>
      </c>
      <c r="T34" s="95">
        <v>1</v>
      </c>
      <c r="U34" s="9">
        <f t="shared" si="39"/>
        <v>4</v>
      </c>
      <c r="V34" s="99"/>
      <c r="W34" s="95">
        <v>1</v>
      </c>
      <c r="X34" s="51"/>
      <c r="Y34" s="51"/>
      <c r="Z34" s="9">
        <f t="shared" si="44"/>
        <v>1</v>
      </c>
      <c r="AA34" s="9">
        <f t="shared" si="45"/>
        <v>8</v>
      </c>
      <c r="AB34" s="50">
        <f t="shared" si="46"/>
        <v>0.8</v>
      </c>
      <c r="AC34" s="15"/>
      <c r="AD34" s="36" t="s">
        <v>107</v>
      </c>
    </row>
    <row r="35" spans="2:32" ht="72" customHeight="1" x14ac:dyDescent="0.2">
      <c r="B35" s="3"/>
      <c r="C35" s="103"/>
      <c r="D35" s="103"/>
      <c r="E35" s="103"/>
      <c r="F35" s="74"/>
      <c r="G35" s="11" t="s">
        <v>57</v>
      </c>
      <c r="H35" s="12" t="s">
        <v>18</v>
      </c>
      <c r="I35" s="48">
        <v>15</v>
      </c>
      <c r="J35" s="48">
        <v>2</v>
      </c>
      <c r="K35" s="48">
        <f t="shared" si="48"/>
        <v>17</v>
      </c>
      <c r="L35" s="12"/>
      <c r="M35" s="86">
        <v>1</v>
      </c>
      <c r="N35" s="86">
        <v>3</v>
      </c>
      <c r="O35" s="81">
        <v>1</v>
      </c>
      <c r="P35" s="9">
        <f t="shared" si="47"/>
        <v>5</v>
      </c>
      <c r="Q35" s="99">
        <v>2</v>
      </c>
      <c r="R35" s="99">
        <v>1</v>
      </c>
      <c r="S35" s="99">
        <v>1</v>
      </c>
      <c r="T35" s="95">
        <v>1</v>
      </c>
      <c r="U35" s="9">
        <f t="shared" si="39"/>
        <v>5</v>
      </c>
      <c r="V35" s="99">
        <v>1</v>
      </c>
      <c r="W35" s="95">
        <v>1</v>
      </c>
      <c r="X35" s="51"/>
      <c r="Y35" s="51"/>
      <c r="Z35" s="9">
        <f t="shared" si="44"/>
        <v>2</v>
      </c>
      <c r="AA35" s="9">
        <f t="shared" si="45"/>
        <v>12</v>
      </c>
      <c r="AB35" s="50">
        <f t="shared" si="46"/>
        <v>0.70588235294117652</v>
      </c>
      <c r="AC35" s="15"/>
      <c r="AD35" s="100" t="s">
        <v>108</v>
      </c>
    </row>
    <row r="36" spans="2:32" ht="20.25" customHeight="1" x14ac:dyDescent="0.2">
      <c r="B36" s="113" t="s">
        <v>73</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65"/>
    </row>
    <row r="37" spans="2:32" ht="41.25" customHeight="1" x14ac:dyDescent="0.2">
      <c r="B37" s="3"/>
      <c r="C37" s="69"/>
      <c r="D37" s="69"/>
      <c r="E37" s="69"/>
      <c r="F37" s="11" t="s">
        <v>85</v>
      </c>
      <c r="G37" s="73"/>
      <c r="H37" s="20" t="s">
        <v>19</v>
      </c>
      <c r="I37" s="40">
        <v>22</v>
      </c>
      <c r="J37" s="40">
        <f>+SUM(J38:J39)</f>
        <v>11</v>
      </c>
      <c r="K37" s="40">
        <f>+I37+J37</f>
        <v>33</v>
      </c>
      <c r="L37" s="8">
        <f>+SUM(L38:L39)</f>
        <v>0</v>
      </c>
      <c r="M37" s="87">
        <f t="shared" ref="M37:O37" si="49">+SUM(M38:M39)</f>
        <v>1</v>
      </c>
      <c r="N37" s="87">
        <f t="shared" si="49"/>
        <v>2</v>
      </c>
      <c r="O37" s="80">
        <f t="shared" si="49"/>
        <v>0</v>
      </c>
      <c r="P37" s="10">
        <f>SUM(L37:O37)</f>
        <v>3</v>
      </c>
      <c r="Q37" s="87">
        <f>+SUM(Q38:Q39)</f>
        <v>3</v>
      </c>
      <c r="R37" s="87">
        <f t="shared" ref="R37" si="50">+SUM(R38:R39)</f>
        <v>2</v>
      </c>
      <c r="S37" s="87">
        <f t="shared" ref="S37" si="51">+SUM(S38:S39)</f>
        <v>10</v>
      </c>
      <c r="T37" s="80">
        <f t="shared" ref="T37" si="52">+SUM(T38:T39)</f>
        <v>5</v>
      </c>
      <c r="U37" s="10">
        <f>SUM(Q37:T37)</f>
        <v>20</v>
      </c>
      <c r="V37" s="87">
        <f>+SUM(V38:V39)</f>
        <v>5</v>
      </c>
      <c r="W37" s="80">
        <f t="shared" ref="W37" si="53">+SUM(W38:W39)</f>
        <v>1</v>
      </c>
      <c r="X37" s="8">
        <f t="shared" ref="X37" si="54">+SUM(X38:X39)</f>
        <v>0</v>
      </c>
      <c r="Y37" s="8">
        <f t="shared" ref="Y37" si="55">+SUM(Y38:Y39)</f>
        <v>0</v>
      </c>
      <c r="Z37" s="10">
        <f>SUM(V37:Y37)</f>
        <v>6</v>
      </c>
      <c r="AA37" s="10">
        <f>SUM(P37+U37+Z37)</f>
        <v>29</v>
      </c>
      <c r="AB37" s="33">
        <f>SUM(AA37/K37)</f>
        <v>0.87878787878787878</v>
      </c>
      <c r="AC37" s="6"/>
      <c r="AD37" s="43"/>
      <c r="AE37" s="46">
        <f>0+0+2+0</f>
        <v>2</v>
      </c>
    </row>
    <row r="38" spans="2:32" ht="66.75" customHeight="1" x14ac:dyDescent="0.2">
      <c r="B38" s="3"/>
      <c r="C38" s="103"/>
      <c r="D38" s="103"/>
      <c r="E38" s="103"/>
      <c r="F38" s="11"/>
      <c r="G38" s="11" t="s">
        <v>27</v>
      </c>
      <c r="H38" s="20" t="s">
        <v>19</v>
      </c>
      <c r="I38" s="48">
        <v>14</v>
      </c>
      <c r="J38" s="48">
        <f>-2+1+2</f>
        <v>1</v>
      </c>
      <c r="K38" s="48">
        <f>+J38+I38</f>
        <v>15</v>
      </c>
      <c r="L38" s="12">
        <v>0</v>
      </c>
      <c r="M38" s="86">
        <v>0</v>
      </c>
      <c r="N38" s="86">
        <v>2</v>
      </c>
      <c r="O38" s="81">
        <v>0</v>
      </c>
      <c r="P38" s="9">
        <f>SUM(L38:O38)</f>
        <v>2</v>
      </c>
      <c r="Q38" s="86"/>
      <c r="R38" s="86">
        <v>1</v>
      </c>
      <c r="S38" s="86">
        <v>2</v>
      </c>
      <c r="T38" s="81">
        <v>1</v>
      </c>
      <c r="U38" s="9">
        <f>SUM(Q38:T38)</f>
        <v>4</v>
      </c>
      <c r="V38" s="86">
        <v>5</v>
      </c>
      <c r="W38" s="81">
        <v>1</v>
      </c>
      <c r="X38" s="12"/>
      <c r="Y38" s="12"/>
      <c r="Z38" s="9">
        <f>SUM(V38:Y38)</f>
        <v>6</v>
      </c>
      <c r="AA38" s="9">
        <f>SUM(P38+U38+Z38)</f>
        <v>12</v>
      </c>
      <c r="AB38" s="50">
        <f>SUM(AA38/K38)</f>
        <v>0.8</v>
      </c>
      <c r="AC38" s="6"/>
      <c r="AD38" s="100" t="s">
        <v>109</v>
      </c>
    </row>
    <row r="39" spans="2:32" ht="106.5" customHeight="1" x14ac:dyDescent="0.2">
      <c r="B39" s="3"/>
      <c r="C39" s="203"/>
      <c r="D39" s="204"/>
      <c r="E39" s="205"/>
      <c r="F39" s="11"/>
      <c r="G39" s="11" t="s">
        <v>86</v>
      </c>
      <c r="H39" s="20" t="s">
        <v>19</v>
      </c>
      <c r="I39" s="48">
        <v>8</v>
      </c>
      <c r="J39" s="48">
        <v>10</v>
      </c>
      <c r="K39" s="48">
        <f>+I39+J39</f>
        <v>18</v>
      </c>
      <c r="L39" s="12"/>
      <c r="M39" s="86">
        <v>1</v>
      </c>
      <c r="N39" s="86"/>
      <c r="O39" s="81">
        <v>0</v>
      </c>
      <c r="P39" s="9">
        <f>SUM(L39:O39)</f>
        <v>1</v>
      </c>
      <c r="Q39" s="86">
        <v>3</v>
      </c>
      <c r="R39" s="86">
        <v>1</v>
      </c>
      <c r="S39" s="86">
        <v>8</v>
      </c>
      <c r="T39" s="81">
        <v>4</v>
      </c>
      <c r="U39" s="9">
        <f>SUM(Q39:T39)</f>
        <v>16</v>
      </c>
      <c r="V39" s="86">
        <v>0</v>
      </c>
      <c r="W39" s="81">
        <v>0</v>
      </c>
      <c r="X39" s="12"/>
      <c r="Y39" s="12"/>
      <c r="Z39" s="9">
        <f>SUM(V39:Y39)</f>
        <v>0</v>
      </c>
      <c r="AA39" s="67">
        <f>SUM(P39+U39+Z39)</f>
        <v>17</v>
      </c>
      <c r="AB39" s="50">
        <f>SUM(AA39/K39)</f>
        <v>0.94444444444444442</v>
      </c>
      <c r="AC39" s="15"/>
      <c r="AD39" s="96" t="s">
        <v>99</v>
      </c>
    </row>
    <row r="40" spans="2:32" ht="60" customHeight="1" x14ac:dyDescent="0.2">
      <c r="B40" s="3"/>
      <c r="C40" s="103"/>
      <c r="D40" s="103"/>
      <c r="E40" s="103"/>
      <c r="F40" s="11" t="s">
        <v>87</v>
      </c>
      <c r="G40" s="73"/>
      <c r="H40" s="20" t="s">
        <v>18</v>
      </c>
      <c r="I40" s="14">
        <v>9</v>
      </c>
      <c r="J40" s="14">
        <f>1-6</f>
        <v>-5</v>
      </c>
      <c r="K40" s="14">
        <f>+I40+J40</f>
        <v>4</v>
      </c>
      <c r="L40" s="8">
        <v>1</v>
      </c>
      <c r="M40" s="87">
        <v>0</v>
      </c>
      <c r="N40" s="87">
        <v>0</v>
      </c>
      <c r="O40" s="80">
        <v>1</v>
      </c>
      <c r="P40" s="10">
        <f>SUM(L40:O40)</f>
        <v>2</v>
      </c>
      <c r="Q40" s="87"/>
      <c r="R40" s="87">
        <v>1</v>
      </c>
      <c r="S40" s="87">
        <v>0</v>
      </c>
      <c r="T40" s="80"/>
      <c r="U40" s="10">
        <f>SUM(Q40:T40)</f>
        <v>1</v>
      </c>
      <c r="V40" s="87">
        <v>0</v>
      </c>
      <c r="W40" s="80">
        <v>1</v>
      </c>
      <c r="X40" s="8"/>
      <c r="Y40" s="8"/>
      <c r="Z40" s="10">
        <f>SUM(V40:Y40)</f>
        <v>1</v>
      </c>
      <c r="AA40" s="10">
        <f>SUM(P40+U40+Z40)</f>
        <v>4</v>
      </c>
      <c r="AB40" s="33">
        <f>SUM(AA40/K40)</f>
        <v>1</v>
      </c>
      <c r="AC40" s="6"/>
      <c r="AD40" s="100" t="s">
        <v>110</v>
      </c>
      <c r="AE40" s="68"/>
    </row>
    <row r="41" spans="2:32" s="2" customFormat="1" ht="18.75" customHeight="1" x14ac:dyDescent="0.2">
      <c r="B41" s="113" t="s">
        <v>41</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65"/>
    </row>
    <row r="42" spans="2:32" s="2" customFormat="1" ht="14.25" customHeight="1" x14ac:dyDescent="0.2">
      <c r="B42" s="111" t="s">
        <v>37</v>
      </c>
      <c r="C42" s="111"/>
      <c r="D42" s="111"/>
      <c r="E42" s="111"/>
      <c r="F42" s="104" t="s">
        <v>42</v>
      </c>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row>
    <row r="43" spans="2:32" s="2" customFormat="1" ht="15" customHeight="1" x14ac:dyDescent="0.2">
      <c r="B43" s="111" t="s">
        <v>38</v>
      </c>
      <c r="C43" s="111"/>
      <c r="D43" s="111"/>
      <c r="E43" s="111"/>
      <c r="F43" s="104" t="s">
        <v>63</v>
      </c>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row>
    <row r="44" spans="2:32" ht="21" customHeight="1" x14ac:dyDescent="0.2">
      <c r="B44" s="54"/>
      <c r="C44" s="105" t="s">
        <v>75</v>
      </c>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7"/>
    </row>
    <row r="45" spans="2:32" ht="51" customHeight="1" x14ac:dyDescent="0.2">
      <c r="B45" s="57" t="s">
        <v>46</v>
      </c>
      <c r="C45" s="108" t="s">
        <v>30</v>
      </c>
      <c r="D45" s="109"/>
      <c r="E45" s="110"/>
      <c r="F45" s="58" t="s">
        <v>31</v>
      </c>
      <c r="G45" s="63" t="s">
        <v>4</v>
      </c>
      <c r="H45" s="62" t="s">
        <v>3</v>
      </c>
      <c r="I45" s="59" t="s">
        <v>32</v>
      </c>
      <c r="J45" s="59" t="s">
        <v>96</v>
      </c>
      <c r="K45" s="59" t="s">
        <v>51</v>
      </c>
      <c r="L45" s="4" t="s">
        <v>5</v>
      </c>
      <c r="M45" s="82" t="s">
        <v>6</v>
      </c>
      <c r="N45" s="82" t="s">
        <v>7</v>
      </c>
      <c r="O45" s="77" t="s">
        <v>8</v>
      </c>
      <c r="P45" s="30" t="s">
        <v>53</v>
      </c>
      <c r="Q45" s="98" t="s">
        <v>9</v>
      </c>
      <c r="R45" s="98" t="s">
        <v>10</v>
      </c>
      <c r="S45" s="98" t="s">
        <v>11</v>
      </c>
      <c r="T45" s="97" t="s">
        <v>12</v>
      </c>
      <c r="U45" s="30" t="s">
        <v>54</v>
      </c>
      <c r="V45" s="98" t="s">
        <v>13</v>
      </c>
      <c r="W45" s="97" t="s">
        <v>14</v>
      </c>
      <c r="X45" s="5" t="s">
        <v>15</v>
      </c>
      <c r="Y45" s="5" t="s">
        <v>16</v>
      </c>
      <c r="Z45" s="30" t="s">
        <v>55</v>
      </c>
      <c r="AA45" s="55" t="s">
        <v>33</v>
      </c>
      <c r="AB45" s="55" t="s">
        <v>34</v>
      </c>
      <c r="AC45" s="56" t="s">
        <v>77</v>
      </c>
      <c r="AD45" s="55" t="s">
        <v>35</v>
      </c>
    </row>
    <row r="46" spans="2:32" ht="55.5" customHeight="1" x14ac:dyDescent="0.2">
      <c r="B46" s="26">
        <v>2</v>
      </c>
      <c r="C46" s="112" t="s">
        <v>88</v>
      </c>
      <c r="D46" s="112"/>
      <c r="E46" s="112"/>
      <c r="F46" s="3"/>
      <c r="G46" s="47"/>
      <c r="H46" s="8" t="s">
        <v>17</v>
      </c>
      <c r="I46" s="38">
        <v>3191</v>
      </c>
      <c r="J46" s="38">
        <f>+J47+J51</f>
        <v>179</v>
      </c>
      <c r="K46" s="25">
        <f>+I46+J46</f>
        <v>3370</v>
      </c>
      <c r="L46" s="25">
        <f>+L47+L51</f>
        <v>372</v>
      </c>
      <c r="M46" s="83">
        <f t="shared" ref="M46:O46" si="56">+M47+M51</f>
        <v>414</v>
      </c>
      <c r="N46" s="83">
        <f t="shared" si="56"/>
        <v>432</v>
      </c>
      <c r="O46" s="92">
        <f t="shared" si="56"/>
        <v>310</v>
      </c>
      <c r="P46" s="38">
        <f>SUM(P47+P51)</f>
        <v>1528</v>
      </c>
      <c r="Q46" s="83">
        <f>+Q47+Q51</f>
        <v>276</v>
      </c>
      <c r="R46" s="83">
        <f t="shared" ref="R46" si="57">+R47+R51</f>
        <v>253</v>
      </c>
      <c r="S46" s="83">
        <f t="shared" ref="S46" si="58">+S47+S51</f>
        <v>230</v>
      </c>
      <c r="T46" s="92">
        <f t="shared" ref="T46" si="59">+T47+T51</f>
        <v>226</v>
      </c>
      <c r="U46" s="38">
        <f t="shared" ref="U46:U53" si="60">SUM(Q46:T46)</f>
        <v>985</v>
      </c>
      <c r="V46" s="83">
        <f>+V47+V51</f>
        <v>228</v>
      </c>
      <c r="W46" s="92">
        <f t="shared" ref="W46" si="61">+W47+W51</f>
        <v>199</v>
      </c>
      <c r="X46" s="25">
        <f t="shared" ref="X46" si="62">+X47+X51</f>
        <v>0</v>
      </c>
      <c r="Y46" s="25">
        <f t="shared" ref="Y46" si="63">+Y47+Y51</f>
        <v>0</v>
      </c>
      <c r="Z46" s="38">
        <f>SUM(V46:Y46)</f>
        <v>427</v>
      </c>
      <c r="AA46" s="38">
        <f>SUM(P46+U46+Z46)</f>
        <v>2940</v>
      </c>
      <c r="AB46" s="33">
        <f t="shared" ref="AB46:AB53" si="64">SUM(AA46/K46)</f>
        <v>0.87240356083086057</v>
      </c>
      <c r="AC46" s="6">
        <v>35174877</v>
      </c>
      <c r="AD46" s="37" t="s">
        <v>76</v>
      </c>
      <c r="AE46" s="46">
        <f>403+402+403+403</f>
        <v>1611</v>
      </c>
      <c r="AF46" s="45"/>
    </row>
    <row r="47" spans="2:32" ht="55.5" customHeight="1" x14ac:dyDescent="0.2">
      <c r="B47" s="3"/>
      <c r="C47" s="103"/>
      <c r="D47" s="103"/>
      <c r="E47" s="103"/>
      <c r="F47" s="11" t="s">
        <v>92</v>
      </c>
      <c r="G47" s="39"/>
      <c r="H47" s="8" t="s">
        <v>18</v>
      </c>
      <c r="I47" s="14">
        <v>2806</v>
      </c>
      <c r="J47" s="14">
        <f>+SUM(J48:J50)</f>
        <v>262</v>
      </c>
      <c r="K47" s="25">
        <f>+I47+J47</f>
        <v>3068</v>
      </c>
      <c r="L47" s="14">
        <f>+SUM(L48:L50)</f>
        <v>343</v>
      </c>
      <c r="M47" s="85">
        <f t="shared" ref="M47:O47" si="65">+SUM(M48:M50)</f>
        <v>379</v>
      </c>
      <c r="N47" s="85">
        <f t="shared" si="65"/>
        <v>397</v>
      </c>
      <c r="O47" s="93">
        <f t="shared" si="65"/>
        <v>277</v>
      </c>
      <c r="P47" s="38">
        <f>SUM(L47:O47)</f>
        <v>1396</v>
      </c>
      <c r="Q47" s="85">
        <f>+SUM(Q48:Q50)</f>
        <v>244</v>
      </c>
      <c r="R47" s="85">
        <f t="shared" ref="R47" si="66">+SUM(R48:R50)</f>
        <v>222</v>
      </c>
      <c r="S47" s="85">
        <f t="shared" ref="S47" si="67">+SUM(S48:S50)</f>
        <v>208</v>
      </c>
      <c r="T47" s="93">
        <f t="shared" ref="T47" si="68">+SUM(T48:T50)</f>
        <v>205</v>
      </c>
      <c r="U47" s="38">
        <f t="shared" si="60"/>
        <v>879</v>
      </c>
      <c r="V47" s="85">
        <f>+SUM(V48:V50)</f>
        <v>207</v>
      </c>
      <c r="W47" s="93">
        <f t="shared" ref="W47" si="69">+SUM(W48:W50)</f>
        <v>181</v>
      </c>
      <c r="X47" s="14">
        <f t="shared" ref="X47" si="70">+SUM(X48:X50)</f>
        <v>0</v>
      </c>
      <c r="Y47" s="14">
        <f t="shared" ref="Y47" si="71">+SUM(Y48:Y50)</f>
        <v>0</v>
      </c>
      <c r="Z47" s="38">
        <f t="shared" ref="Z47:Z52" si="72">SUM(V47:Y47)</f>
        <v>388</v>
      </c>
      <c r="AA47" s="38">
        <f>SUM(P47+U47+Z47)</f>
        <v>2663</v>
      </c>
      <c r="AB47" s="33">
        <f>SUM(AA47/K47)</f>
        <v>0.86799217731421119</v>
      </c>
      <c r="AC47" s="6"/>
      <c r="AD47" s="60"/>
      <c r="AE47" s="46">
        <f>403+402+403+403</f>
        <v>1611</v>
      </c>
      <c r="AF47" s="45"/>
    </row>
    <row r="48" spans="2:32" ht="29.25" customHeight="1" x14ac:dyDescent="0.2">
      <c r="B48" s="3"/>
      <c r="C48" s="103"/>
      <c r="D48" s="103"/>
      <c r="E48" s="103"/>
      <c r="F48" s="75"/>
      <c r="G48" s="17" t="s">
        <v>58</v>
      </c>
      <c r="H48" s="12" t="s">
        <v>18</v>
      </c>
      <c r="I48" s="48">
        <v>1000</v>
      </c>
      <c r="J48" s="48">
        <f>387-125</f>
        <v>262</v>
      </c>
      <c r="K48" s="49">
        <f>+I48+J48</f>
        <v>1262</v>
      </c>
      <c r="L48" s="12">
        <v>184</v>
      </c>
      <c r="M48" s="86">
        <v>226</v>
      </c>
      <c r="N48" s="86">
        <v>246</v>
      </c>
      <c r="O48" s="81">
        <v>128</v>
      </c>
      <c r="P48" s="9">
        <f t="shared" ref="P48:P53" si="73">SUM(L48:O48)</f>
        <v>784</v>
      </c>
      <c r="Q48" s="86">
        <v>75</v>
      </c>
      <c r="R48" s="86">
        <v>61</v>
      </c>
      <c r="S48" s="86">
        <v>57</v>
      </c>
      <c r="T48" s="81">
        <v>60</v>
      </c>
      <c r="U48" s="9">
        <f t="shared" si="60"/>
        <v>253</v>
      </c>
      <c r="V48" s="86">
        <v>52</v>
      </c>
      <c r="W48" s="81">
        <v>43</v>
      </c>
      <c r="X48" s="12"/>
      <c r="Y48" s="12"/>
      <c r="Z48" s="9">
        <f t="shared" si="72"/>
        <v>95</v>
      </c>
      <c r="AA48" s="64">
        <f t="shared" ref="AA48:AA53" si="74">SUM(P48+U48+Z48)</f>
        <v>1132</v>
      </c>
      <c r="AB48" s="50">
        <f t="shared" si="64"/>
        <v>0.89698890649762286</v>
      </c>
      <c r="AC48" s="6"/>
      <c r="AD48" s="36" t="s">
        <v>112</v>
      </c>
    </row>
    <row r="49" spans="2:32" ht="53.25" customHeight="1" x14ac:dyDescent="0.2">
      <c r="B49" s="3"/>
      <c r="C49" s="103"/>
      <c r="D49" s="103"/>
      <c r="E49" s="103"/>
      <c r="F49" s="75"/>
      <c r="G49" s="17" t="s">
        <v>59</v>
      </c>
      <c r="H49" s="12" t="s">
        <v>18</v>
      </c>
      <c r="I49" s="48">
        <v>200</v>
      </c>
      <c r="J49" s="48">
        <f>275-275</f>
        <v>0</v>
      </c>
      <c r="K49" s="49">
        <f t="shared" ref="K49:K50" si="75">+I49+J49</f>
        <v>200</v>
      </c>
      <c r="L49" s="12">
        <v>24</v>
      </c>
      <c r="M49" s="86">
        <v>19</v>
      </c>
      <c r="N49" s="86">
        <v>36</v>
      </c>
      <c r="O49" s="81">
        <v>14</v>
      </c>
      <c r="P49" s="9">
        <f t="shared" si="73"/>
        <v>93</v>
      </c>
      <c r="Q49" s="86">
        <v>28</v>
      </c>
      <c r="R49" s="86">
        <v>16</v>
      </c>
      <c r="S49" s="86">
        <v>11</v>
      </c>
      <c r="T49" s="81">
        <v>10</v>
      </c>
      <c r="U49" s="9">
        <f t="shared" si="60"/>
        <v>65</v>
      </c>
      <c r="V49" s="86">
        <v>10</v>
      </c>
      <c r="W49" s="81">
        <v>11</v>
      </c>
      <c r="X49" s="12"/>
      <c r="Y49" s="12"/>
      <c r="Z49" s="9">
        <f t="shared" si="72"/>
        <v>21</v>
      </c>
      <c r="AA49" s="9">
        <f t="shared" si="74"/>
        <v>179</v>
      </c>
      <c r="AB49" s="50">
        <f t="shared" si="64"/>
        <v>0.89500000000000002</v>
      </c>
      <c r="AC49" s="6"/>
      <c r="AD49" s="36" t="s">
        <v>113</v>
      </c>
    </row>
    <row r="50" spans="2:32" ht="41.25" customHeight="1" x14ac:dyDescent="0.2">
      <c r="B50" s="3"/>
      <c r="C50" s="103"/>
      <c r="D50" s="103"/>
      <c r="E50" s="103"/>
      <c r="F50" s="75"/>
      <c r="G50" s="17" t="s">
        <v>60</v>
      </c>
      <c r="H50" s="12" t="s">
        <v>18</v>
      </c>
      <c r="I50" s="48">
        <v>1606</v>
      </c>
      <c r="J50" s="48"/>
      <c r="K50" s="49">
        <f t="shared" si="75"/>
        <v>1606</v>
      </c>
      <c r="L50" s="12">
        <v>135</v>
      </c>
      <c r="M50" s="86">
        <v>134</v>
      </c>
      <c r="N50" s="86">
        <v>115</v>
      </c>
      <c r="O50" s="81">
        <v>135</v>
      </c>
      <c r="P50" s="9">
        <f t="shared" si="73"/>
        <v>519</v>
      </c>
      <c r="Q50" s="86">
        <v>141</v>
      </c>
      <c r="R50" s="86">
        <v>145</v>
      </c>
      <c r="S50" s="86">
        <v>140</v>
      </c>
      <c r="T50" s="81">
        <v>135</v>
      </c>
      <c r="U50" s="9">
        <f t="shared" si="60"/>
        <v>561</v>
      </c>
      <c r="V50" s="86">
        <v>145</v>
      </c>
      <c r="W50" s="81">
        <v>127</v>
      </c>
      <c r="X50" s="12"/>
      <c r="Y50" s="12"/>
      <c r="Z50" s="9">
        <f t="shared" si="72"/>
        <v>272</v>
      </c>
      <c r="AA50" s="64">
        <f>SUM(P50+U50+Z50)</f>
        <v>1352</v>
      </c>
      <c r="AB50" s="50">
        <f>SUM(AA50/K50)</f>
        <v>0.84184308841843092</v>
      </c>
      <c r="AC50" s="6"/>
      <c r="AD50" s="36" t="s">
        <v>97</v>
      </c>
      <c r="AF50" s="45"/>
    </row>
    <row r="51" spans="2:32" ht="69.75" customHeight="1" x14ac:dyDescent="0.2">
      <c r="B51" s="3"/>
      <c r="C51" s="103"/>
      <c r="D51" s="103"/>
      <c r="E51" s="103"/>
      <c r="F51" s="11" t="s">
        <v>89</v>
      </c>
      <c r="G51" s="39"/>
      <c r="H51" s="19" t="s">
        <v>18</v>
      </c>
      <c r="I51" s="14">
        <v>385</v>
      </c>
      <c r="J51" s="14">
        <f>+SUM(J52:J53)</f>
        <v>-83</v>
      </c>
      <c r="K51" s="25">
        <f>+I51+J51</f>
        <v>302</v>
      </c>
      <c r="L51" s="8">
        <f>+SUM(L52:L53)</f>
        <v>29</v>
      </c>
      <c r="M51" s="87">
        <f t="shared" ref="M51:O51" si="76">+SUM(M52:M53)</f>
        <v>35</v>
      </c>
      <c r="N51" s="87">
        <f t="shared" si="76"/>
        <v>35</v>
      </c>
      <c r="O51" s="80">
        <f t="shared" si="76"/>
        <v>33</v>
      </c>
      <c r="P51" s="10">
        <f t="shared" si="73"/>
        <v>132</v>
      </c>
      <c r="Q51" s="87">
        <f>+SUM(Q52:Q53)</f>
        <v>32</v>
      </c>
      <c r="R51" s="87">
        <f t="shared" ref="R51" si="77">+SUM(R52:R53)</f>
        <v>31</v>
      </c>
      <c r="S51" s="87">
        <f t="shared" ref="S51" si="78">+SUM(S52:S53)</f>
        <v>22</v>
      </c>
      <c r="T51" s="80">
        <f t="shared" ref="T51" si="79">+SUM(T52:T53)</f>
        <v>21</v>
      </c>
      <c r="U51" s="10">
        <f t="shared" si="60"/>
        <v>106</v>
      </c>
      <c r="V51" s="87">
        <f>+SUM(V52:V53)</f>
        <v>21</v>
      </c>
      <c r="W51" s="80">
        <f t="shared" ref="W51" si="80">+SUM(W52:W53)</f>
        <v>18</v>
      </c>
      <c r="X51" s="8">
        <f t="shared" ref="X51" si="81">+SUM(X52:X53)</f>
        <v>0</v>
      </c>
      <c r="Y51" s="8">
        <f t="shared" ref="Y51" si="82">+SUM(Y52:Y53)</f>
        <v>0</v>
      </c>
      <c r="Z51" s="10">
        <f t="shared" si="72"/>
        <v>39</v>
      </c>
      <c r="AA51" s="10">
        <f t="shared" si="74"/>
        <v>277</v>
      </c>
      <c r="AB51" s="33">
        <f t="shared" si="64"/>
        <v>0.91721854304635764</v>
      </c>
      <c r="AC51" s="6"/>
      <c r="AD51" s="6"/>
      <c r="AE51" s="46">
        <f>33+32+30+30</f>
        <v>125</v>
      </c>
    </row>
    <row r="52" spans="2:32" ht="67.5" customHeight="1" x14ac:dyDescent="0.2">
      <c r="B52" s="3"/>
      <c r="C52" s="103"/>
      <c r="D52" s="103"/>
      <c r="E52" s="103"/>
      <c r="F52" s="74"/>
      <c r="G52" s="17" t="s">
        <v>90</v>
      </c>
      <c r="H52" s="20" t="s">
        <v>17</v>
      </c>
      <c r="I52" s="48">
        <v>360</v>
      </c>
      <c r="J52" s="48">
        <f>-5-81+3</f>
        <v>-83</v>
      </c>
      <c r="K52" s="49">
        <f>+I52+J52</f>
        <v>277</v>
      </c>
      <c r="L52" s="12">
        <v>28</v>
      </c>
      <c r="M52" s="86">
        <v>30</v>
      </c>
      <c r="N52" s="86">
        <v>31</v>
      </c>
      <c r="O52" s="81">
        <v>32</v>
      </c>
      <c r="P52" s="9">
        <f t="shared" si="73"/>
        <v>121</v>
      </c>
      <c r="Q52" s="86">
        <v>30</v>
      </c>
      <c r="R52" s="86">
        <v>30</v>
      </c>
      <c r="S52" s="86">
        <v>20</v>
      </c>
      <c r="T52" s="81">
        <v>20</v>
      </c>
      <c r="U52" s="9">
        <f t="shared" si="60"/>
        <v>100</v>
      </c>
      <c r="V52" s="86">
        <v>20</v>
      </c>
      <c r="W52" s="81">
        <v>13</v>
      </c>
      <c r="X52" s="12"/>
      <c r="Y52" s="12"/>
      <c r="Z52" s="9">
        <f t="shared" si="72"/>
        <v>33</v>
      </c>
      <c r="AA52" s="9">
        <f t="shared" si="74"/>
        <v>254</v>
      </c>
      <c r="AB52" s="50">
        <f t="shared" si="64"/>
        <v>0.9169675090252708</v>
      </c>
      <c r="AC52" s="6"/>
      <c r="AD52" s="36" t="s">
        <v>98</v>
      </c>
    </row>
    <row r="53" spans="2:32" ht="96.75" customHeight="1" x14ac:dyDescent="0.2">
      <c r="B53" s="3"/>
      <c r="C53" s="103"/>
      <c r="D53" s="103"/>
      <c r="E53" s="103"/>
      <c r="F53" s="74"/>
      <c r="G53" s="17" t="s">
        <v>91</v>
      </c>
      <c r="H53" s="20" t="s">
        <v>17</v>
      </c>
      <c r="I53" s="48">
        <v>25</v>
      </c>
      <c r="J53" s="48"/>
      <c r="K53" s="49">
        <f>+I53+J53</f>
        <v>25</v>
      </c>
      <c r="L53" s="12">
        <v>1</v>
      </c>
      <c r="M53" s="86">
        <v>5</v>
      </c>
      <c r="N53" s="86">
        <v>4</v>
      </c>
      <c r="O53" s="81">
        <v>1</v>
      </c>
      <c r="P53" s="9">
        <f t="shared" si="73"/>
        <v>11</v>
      </c>
      <c r="Q53" s="86">
        <v>2</v>
      </c>
      <c r="R53" s="86">
        <v>1</v>
      </c>
      <c r="S53" s="86">
        <v>2</v>
      </c>
      <c r="T53" s="81">
        <v>1</v>
      </c>
      <c r="U53" s="9">
        <f t="shared" si="60"/>
        <v>6</v>
      </c>
      <c r="V53" s="86">
        <v>1</v>
      </c>
      <c r="W53" s="81">
        <v>5</v>
      </c>
      <c r="X53" s="12"/>
      <c r="Y53" s="12"/>
      <c r="Z53" s="9">
        <f>SUM(V53:Y53)</f>
        <v>6</v>
      </c>
      <c r="AA53" s="9">
        <f t="shared" si="74"/>
        <v>23</v>
      </c>
      <c r="AB53" s="50">
        <f t="shared" si="64"/>
        <v>0.92</v>
      </c>
      <c r="AC53" s="6"/>
      <c r="AD53" s="36" t="s">
        <v>102</v>
      </c>
    </row>
    <row r="54" spans="2:32" s="2" customFormat="1" ht="18.75" customHeight="1" x14ac:dyDescent="0.2">
      <c r="B54" s="113" t="s">
        <v>52</v>
      </c>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65"/>
    </row>
    <row r="55" spans="2:32" s="2" customFormat="1" ht="30.75" customHeight="1" x14ac:dyDescent="0.2">
      <c r="B55" s="128" t="s">
        <v>37</v>
      </c>
      <c r="C55" s="128"/>
      <c r="D55" s="128"/>
      <c r="E55" s="128"/>
      <c r="F55" s="104" t="s">
        <v>45</v>
      </c>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row>
    <row r="56" spans="2:32" s="2" customFormat="1" ht="15" customHeight="1" x14ac:dyDescent="0.2">
      <c r="B56" s="111" t="s">
        <v>38</v>
      </c>
      <c r="C56" s="111"/>
      <c r="D56" s="111"/>
      <c r="E56" s="111"/>
      <c r="F56" s="104" t="s">
        <v>64</v>
      </c>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row>
    <row r="57" spans="2:32" ht="21" customHeight="1" x14ac:dyDescent="0.2">
      <c r="B57" s="54"/>
      <c r="C57" s="105" t="s">
        <v>75</v>
      </c>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7"/>
    </row>
    <row r="58" spans="2:32" ht="51" customHeight="1" x14ac:dyDescent="0.2">
      <c r="B58" s="57" t="s">
        <v>46</v>
      </c>
      <c r="C58" s="108" t="s">
        <v>30</v>
      </c>
      <c r="D58" s="109"/>
      <c r="E58" s="110"/>
      <c r="F58" s="58" t="s">
        <v>31</v>
      </c>
      <c r="G58" s="63" t="s">
        <v>4</v>
      </c>
      <c r="H58" s="62" t="s">
        <v>3</v>
      </c>
      <c r="I58" s="59" t="s">
        <v>32</v>
      </c>
      <c r="J58" s="59" t="s">
        <v>96</v>
      </c>
      <c r="K58" s="59" t="s">
        <v>51</v>
      </c>
      <c r="L58" s="4" t="s">
        <v>5</v>
      </c>
      <c r="M58" s="82" t="s">
        <v>6</v>
      </c>
      <c r="N58" s="82" t="s">
        <v>7</v>
      </c>
      <c r="O58" s="77" t="s">
        <v>8</v>
      </c>
      <c r="P58" s="30" t="s">
        <v>53</v>
      </c>
      <c r="Q58" s="98" t="s">
        <v>9</v>
      </c>
      <c r="R58" s="98" t="s">
        <v>10</v>
      </c>
      <c r="S58" s="98" t="s">
        <v>11</v>
      </c>
      <c r="T58" s="97" t="s">
        <v>12</v>
      </c>
      <c r="U58" s="30" t="s">
        <v>54</v>
      </c>
      <c r="V58" s="98" t="s">
        <v>13</v>
      </c>
      <c r="W58" s="97" t="s">
        <v>14</v>
      </c>
      <c r="X58" s="5" t="s">
        <v>15</v>
      </c>
      <c r="Y58" s="5" t="s">
        <v>16</v>
      </c>
      <c r="Z58" s="30" t="s">
        <v>55</v>
      </c>
      <c r="AA58" s="55" t="s">
        <v>33</v>
      </c>
      <c r="AB58" s="55" t="s">
        <v>34</v>
      </c>
      <c r="AC58" s="56" t="s">
        <v>77</v>
      </c>
      <c r="AD58" s="55" t="s">
        <v>35</v>
      </c>
    </row>
    <row r="59" spans="2:32" ht="30.75" customHeight="1" x14ac:dyDescent="0.2">
      <c r="B59" s="26">
        <v>3</v>
      </c>
      <c r="C59" s="112" t="s">
        <v>93</v>
      </c>
      <c r="D59" s="112"/>
      <c r="E59" s="112"/>
      <c r="F59" s="7"/>
      <c r="G59" s="11"/>
      <c r="H59" s="8" t="s">
        <v>17</v>
      </c>
      <c r="I59" s="25">
        <v>474</v>
      </c>
      <c r="J59" s="25">
        <f>+J60</f>
        <v>-63</v>
      </c>
      <c r="K59" s="25">
        <f>+I59+J59</f>
        <v>411</v>
      </c>
      <c r="L59" s="25">
        <f>+L60</f>
        <v>31</v>
      </c>
      <c r="M59" s="83">
        <f t="shared" ref="M59:O59" si="83">+M60</f>
        <v>34</v>
      </c>
      <c r="N59" s="83">
        <f t="shared" si="83"/>
        <v>47</v>
      </c>
      <c r="O59" s="92">
        <f t="shared" si="83"/>
        <v>41</v>
      </c>
      <c r="P59" s="14">
        <f>SUM(L59:O59)</f>
        <v>153</v>
      </c>
      <c r="Q59" s="83">
        <f>Q60</f>
        <v>35</v>
      </c>
      <c r="R59" s="83">
        <f t="shared" ref="R59:T59" si="84">R60</f>
        <v>30</v>
      </c>
      <c r="S59" s="83">
        <f t="shared" si="84"/>
        <v>32</v>
      </c>
      <c r="T59" s="92">
        <f t="shared" si="84"/>
        <v>35</v>
      </c>
      <c r="U59" s="14">
        <f>SUM(Q59:T59)</f>
        <v>132</v>
      </c>
      <c r="V59" s="102">
        <f>+V60</f>
        <v>33</v>
      </c>
      <c r="W59" s="101">
        <f t="shared" ref="W59:Y59" si="85">+W60</f>
        <v>0</v>
      </c>
      <c r="X59" s="102">
        <f t="shared" si="85"/>
        <v>0</v>
      </c>
      <c r="Y59" s="102">
        <f t="shared" si="85"/>
        <v>0</v>
      </c>
      <c r="Z59" s="14">
        <f>SUM(V59:Y59)</f>
        <v>33</v>
      </c>
      <c r="AA59" s="25">
        <f>SUM(P59+U59+Z59)</f>
        <v>318</v>
      </c>
      <c r="AB59" s="33">
        <f>SUM(AA59/K59)</f>
        <v>0.77372262773722633</v>
      </c>
      <c r="AC59" s="6">
        <v>3952822</v>
      </c>
      <c r="AD59" s="37" t="s">
        <v>76</v>
      </c>
      <c r="AE59" s="46">
        <f>129+131+112+95</f>
        <v>467</v>
      </c>
    </row>
    <row r="60" spans="2:32" ht="30.75" customHeight="1" x14ac:dyDescent="0.2">
      <c r="B60" s="3"/>
      <c r="C60" s="103"/>
      <c r="D60" s="103"/>
      <c r="E60" s="103"/>
      <c r="F60" s="11" t="s">
        <v>61</v>
      </c>
      <c r="G60" s="11"/>
      <c r="H60" s="12" t="s">
        <v>17</v>
      </c>
      <c r="I60" s="25">
        <v>474</v>
      </c>
      <c r="J60" s="25">
        <f>+SUM(J61:J63)</f>
        <v>-63</v>
      </c>
      <c r="K60" s="25">
        <f>+I60+J60</f>
        <v>411</v>
      </c>
      <c r="L60" s="25">
        <f>+SUM(L61:L63)</f>
        <v>31</v>
      </c>
      <c r="M60" s="83">
        <f t="shared" ref="M60:O60" si="86">+SUM(M61:M63)</f>
        <v>34</v>
      </c>
      <c r="N60" s="83">
        <f t="shared" si="86"/>
        <v>47</v>
      </c>
      <c r="O60" s="92">
        <f t="shared" si="86"/>
        <v>41</v>
      </c>
      <c r="P60" s="14">
        <f>SUM(L60:O60)</f>
        <v>153</v>
      </c>
      <c r="Q60" s="83">
        <f>+Q61+Q62+Q63</f>
        <v>35</v>
      </c>
      <c r="R60" s="83">
        <f t="shared" ref="R60:T60" si="87">+SUM(R61:R63)</f>
        <v>30</v>
      </c>
      <c r="S60" s="83">
        <f t="shared" si="87"/>
        <v>32</v>
      </c>
      <c r="T60" s="92">
        <f t="shared" si="87"/>
        <v>35</v>
      </c>
      <c r="U60" s="14">
        <f>SUM(Q60:T60)</f>
        <v>132</v>
      </c>
      <c r="V60" s="87">
        <f>+V61+V62+V63</f>
        <v>33</v>
      </c>
      <c r="W60" s="80">
        <f t="shared" ref="W60:Y60" si="88">+W61+W62+W63</f>
        <v>0</v>
      </c>
      <c r="X60" s="87">
        <f t="shared" si="88"/>
        <v>0</v>
      </c>
      <c r="Y60" s="87">
        <f t="shared" si="88"/>
        <v>0</v>
      </c>
      <c r="Z60" s="10">
        <f>SUM(V60:Y60)</f>
        <v>33</v>
      </c>
      <c r="AA60" s="25">
        <f>SUM(P60+U60+Z60)</f>
        <v>318</v>
      </c>
      <c r="AB60" s="33">
        <f>SUM(AA60/K60)</f>
        <v>0.77372262773722633</v>
      </c>
      <c r="AC60" s="13"/>
      <c r="AD60" s="61"/>
      <c r="AE60" s="46">
        <f>129+131+112+95</f>
        <v>467</v>
      </c>
    </row>
    <row r="61" spans="2:32" ht="111.75" customHeight="1" x14ac:dyDescent="0.2">
      <c r="B61" s="3"/>
      <c r="C61" s="103"/>
      <c r="D61" s="103"/>
      <c r="E61" s="103"/>
      <c r="F61" s="40"/>
      <c r="G61" s="44" t="s">
        <v>68</v>
      </c>
      <c r="H61" s="12" t="s">
        <v>17</v>
      </c>
      <c r="I61" s="48">
        <v>220</v>
      </c>
      <c r="J61" s="48">
        <f>-34</f>
        <v>-34</v>
      </c>
      <c r="K61" s="49">
        <f>+I61+J61</f>
        <v>186</v>
      </c>
      <c r="L61" s="9">
        <v>13</v>
      </c>
      <c r="M61" s="84">
        <v>14</v>
      </c>
      <c r="N61" s="84">
        <v>25</v>
      </c>
      <c r="O61" s="94">
        <v>20</v>
      </c>
      <c r="P61" s="9">
        <f>SUM(L61:O61)</f>
        <v>72</v>
      </c>
      <c r="Q61" s="84">
        <v>17</v>
      </c>
      <c r="R61" s="84">
        <v>10</v>
      </c>
      <c r="S61" s="84">
        <v>16</v>
      </c>
      <c r="T61" s="94">
        <v>14</v>
      </c>
      <c r="U61" s="9">
        <f>SUM(Q61:T61)</f>
        <v>57</v>
      </c>
      <c r="V61" s="84">
        <v>18</v>
      </c>
      <c r="W61" s="94"/>
      <c r="X61" s="9"/>
      <c r="Y61" s="9"/>
      <c r="Z61" s="9">
        <f>SUM(V61:Y61)</f>
        <v>18</v>
      </c>
      <c r="AA61" s="9">
        <f>SUM(P61+U61+Z61)</f>
        <v>147</v>
      </c>
      <c r="AB61" s="50">
        <f>SUM(AA61/K61)</f>
        <v>0.79032258064516125</v>
      </c>
      <c r="AC61" s="18"/>
      <c r="AD61" s="214" t="s">
        <v>114</v>
      </c>
    </row>
    <row r="62" spans="2:32" ht="61.5" customHeight="1" x14ac:dyDescent="0.2">
      <c r="B62" s="3"/>
      <c r="C62" s="103"/>
      <c r="D62" s="103"/>
      <c r="E62" s="103"/>
      <c r="F62" s="40"/>
      <c r="G62" s="44" t="s">
        <v>65</v>
      </c>
      <c r="H62" s="12" t="s">
        <v>17</v>
      </c>
      <c r="I62" s="48">
        <v>87</v>
      </c>
      <c r="J62" s="48">
        <v>-7</v>
      </c>
      <c r="K62" s="49">
        <f t="shared" ref="K62:K63" si="89">+I62+J62</f>
        <v>80</v>
      </c>
      <c r="L62" s="9">
        <v>5</v>
      </c>
      <c r="M62" s="84">
        <v>6</v>
      </c>
      <c r="N62" s="84">
        <v>7</v>
      </c>
      <c r="O62" s="94">
        <v>7</v>
      </c>
      <c r="P62" s="9">
        <f>SUM(L62:O62)</f>
        <v>25</v>
      </c>
      <c r="Q62" s="84">
        <v>6</v>
      </c>
      <c r="R62" s="84">
        <v>8</v>
      </c>
      <c r="S62" s="84">
        <v>6</v>
      </c>
      <c r="T62" s="94">
        <v>8</v>
      </c>
      <c r="U62" s="9">
        <f>SUM(Q62:T62)</f>
        <v>28</v>
      </c>
      <c r="V62" s="84">
        <v>6</v>
      </c>
      <c r="W62" s="94"/>
      <c r="X62" s="9"/>
      <c r="Y62" s="9"/>
      <c r="Z62" s="9">
        <f>SUM(V62:Y62)</f>
        <v>6</v>
      </c>
      <c r="AA62" s="9">
        <f>SUM(P62+U62+Z62)</f>
        <v>59</v>
      </c>
      <c r="AB62" s="50">
        <f>SUM(AA62/K62)</f>
        <v>0.73750000000000004</v>
      </c>
      <c r="AC62" s="12"/>
      <c r="AD62" s="214" t="s">
        <v>115</v>
      </c>
    </row>
    <row r="63" spans="2:32" ht="78" customHeight="1" x14ac:dyDescent="0.2">
      <c r="B63" s="3"/>
      <c r="C63" s="103"/>
      <c r="D63" s="103"/>
      <c r="E63" s="103"/>
      <c r="F63" s="19"/>
      <c r="G63" s="44" t="s">
        <v>66</v>
      </c>
      <c r="H63" s="12" t="s">
        <v>17</v>
      </c>
      <c r="I63" s="48">
        <v>167</v>
      </c>
      <c r="J63" s="48">
        <f>-7-15</f>
        <v>-22</v>
      </c>
      <c r="K63" s="49">
        <f t="shared" si="89"/>
        <v>145</v>
      </c>
      <c r="L63" s="9">
        <v>13</v>
      </c>
      <c r="M63" s="84">
        <v>14</v>
      </c>
      <c r="N63" s="84">
        <v>15</v>
      </c>
      <c r="O63" s="94">
        <v>14</v>
      </c>
      <c r="P63" s="9">
        <f>SUM(L63:O63)</f>
        <v>56</v>
      </c>
      <c r="Q63" s="84">
        <v>12</v>
      </c>
      <c r="R63" s="84">
        <v>12</v>
      </c>
      <c r="S63" s="84">
        <v>10</v>
      </c>
      <c r="T63" s="94">
        <v>13</v>
      </c>
      <c r="U63" s="9">
        <f>SUM(Q63:T63)</f>
        <v>47</v>
      </c>
      <c r="V63" s="84">
        <v>9</v>
      </c>
      <c r="W63" s="94"/>
      <c r="X63" s="9"/>
      <c r="Y63" s="9"/>
      <c r="Z63" s="9">
        <f>SUM(V63:Y63)</f>
        <v>9</v>
      </c>
      <c r="AA63" s="9">
        <f>SUM(P63+U63+Z63)</f>
        <v>112</v>
      </c>
      <c r="AB63" s="50">
        <f>SUM(AA63/K63)</f>
        <v>0.77241379310344827</v>
      </c>
      <c r="AC63" s="18"/>
      <c r="AD63" s="214" t="s">
        <v>116</v>
      </c>
    </row>
    <row r="64" spans="2:32" ht="22.5" customHeight="1" x14ac:dyDescent="0.2">
      <c r="B64" s="200" t="s">
        <v>94</v>
      </c>
      <c r="C64" s="201"/>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2"/>
    </row>
    <row r="65" spans="9:24" x14ac:dyDescent="0.2">
      <c r="S65" s="2"/>
    </row>
    <row r="66" spans="9:24" x14ac:dyDescent="0.2">
      <c r="I66" s="45"/>
      <c r="J66" s="45"/>
      <c r="S66" s="2"/>
    </row>
    <row r="67" spans="9:24" x14ac:dyDescent="0.2">
      <c r="S67" s="2"/>
    </row>
    <row r="68" spans="9:24" x14ac:dyDescent="0.2">
      <c r="P68" s="45"/>
      <c r="S68" s="2"/>
      <c r="X68" s="45"/>
    </row>
    <row r="69" spans="9:24" x14ac:dyDescent="0.2">
      <c r="I69" s="45"/>
      <c r="J69" s="45"/>
      <c r="K69" s="45"/>
      <c r="P69" s="72"/>
      <c r="Q69" s="45"/>
      <c r="S69" s="2"/>
    </row>
    <row r="70" spans="9:24" x14ac:dyDescent="0.2">
      <c r="Q70" s="45"/>
      <c r="S70" s="2"/>
      <c r="U70" s="45"/>
      <c r="W70" s="45"/>
      <c r="X70" s="45"/>
    </row>
    <row r="71" spans="9:24" x14ac:dyDescent="0.2">
      <c r="M71" s="45"/>
      <c r="S71" s="2"/>
    </row>
    <row r="72" spans="9:24" x14ac:dyDescent="0.2">
      <c r="Q72" s="1" t="s">
        <v>72</v>
      </c>
      <c r="S72" s="71"/>
    </row>
  </sheetData>
  <mergeCells count="117">
    <mergeCell ref="P22:P24"/>
    <mergeCell ref="K22:K24"/>
    <mergeCell ref="Y31:Y32"/>
    <mergeCell ref="X31:X32"/>
    <mergeCell ref="W31:W32"/>
    <mergeCell ref="V31:V32"/>
    <mergeCell ref="Z31:Z32"/>
    <mergeCell ref="Z22:Z24"/>
    <mergeCell ref="Y22:Y24"/>
    <mergeCell ref="X22:X24"/>
    <mergeCell ref="W22:W24"/>
    <mergeCell ref="V22:V24"/>
    <mergeCell ref="B64:AD64"/>
    <mergeCell ref="C19:E19"/>
    <mergeCell ref="C16:E16"/>
    <mergeCell ref="B13:E13"/>
    <mergeCell ref="C39:E39"/>
    <mergeCell ref="C38:E38"/>
    <mergeCell ref="C50:E50"/>
    <mergeCell ref="C45:E45"/>
    <mergeCell ref="C44:AD44"/>
    <mergeCell ref="C49:E49"/>
    <mergeCell ref="F43:AD43"/>
    <mergeCell ref="C40:E40"/>
    <mergeCell ref="B42:E42"/>
    <mergeCell ref="F55:AD55"/>
    <mergeCell ref="C52:E52"/>
    <mergeCell ref="C51:E51"/>
    <mergeCell ref="B55:E55"/>
    <mergeCell ref="B54:AC54"/>
    <mergeCell ref="C53:E53"/>
    <mergeCell ref="B22:B24"/>
    <mergeCell ref="J22:J24"/>
    <mergeCell ref="I22:I24"/>
    <mergeCell ref="H22:H24"/>
    <mergeCell ref="C22:E24"/>
    <mergeCell ref="B2:AD2"/>
    <mergeCell ref="B3:D3"/>
    <mergeCell ref="B5:D5"/>
    <mergeCell ref="E3:AD3"/>
    <mergeCell ref="E4:AD4"/>
    <mergeCell ref="B36:AC36"/>
    <mergeCell ref="C18:E18"/>
    <mergeCell ref="C29:E29"/>
    <mergeCell ref="D27:AD27"/>
    <mergeCell ref="C34:E34"/>
    <mergeCell ref="C35:E35"/>
    <mergeCell ref="G31:G32"/>
    <mergeCell ref="H31:H32"/>
    <mergeCell ref="I31:I32"/>
    <mergeCell ref="AC22:AC24"/>
    <mergeCell ref="AB22:AB24"/>
    <mergeCell ref="AA22:AA24"/>
    <mergeCell ref="U22:U24"/>
    <mergeCell ref="T22:T24"/>
    <mergeCell ref="F22:F24"/>
    <mergeCell ref="G22:G24"/>
    <mergeCell ref="S22:S24"/>
    <mergeCell ref="R22:R24"/>
    <mergeCell ref="Q22:Q24"/>
    <mergeCell ref="B1:AD1"/>
    <mergeCell ref="B4:D4"/>
    <mergeCell ref="E5:AD5"/>
    <mergeCell ref="E6:AD6"/>
    <mergeCell ref="B6:D6"/>
    <mergeCell ref="C25:E25"/>
    <mergeCell ref="B20:AC20"/>
    <mergeCell ref="C33:E33"/>
    <mergeCell ref="C28:E28"/>
    <mergeCell ref="C30:E30"/>
    <mergeCell ref="B26:AC26"/>
    <mergeCell ref="B27:C27"/>
    <mergeCell ref="AD22:AD24"/>
    <mergeCell ref="U31:U32"/>
    <mergeCell ref="T31:T32"/>
    <mergeCell ref="K31:K32"/>
    <mergeCell ref="P31:P32"/>
    <mergeCell ref="Q31:Q32"/>
    <mergeCell ref="R31:R32"/>
    <mergeCell ref="S31:S32"/>
    <mergeCell ref="C31:E32"/>
    <mergeCell ref="B31:B32"/>
    <mergeCell ref="J31:J32"/>
    <mergeCell ref="F31:F32"/>
    <mergeCell ref="B43:E43"/>
    <mergeCell ref="F42:AD42"/>
    <mergeCell ref="B41:AC41"/>
    <mergeCell ref="C46:E46"/>
    <mergeCell ref="C47:E47"/>
    <mergeCell ref="C48:E48"/>
    <mergeCell ref="B7:AD7"/>
    <mergeCell ref="B9:E9"/>
    <mergeCell ref="F12:AD12"/>
    <mergeCell ref="F13:AD13"/>
    <mergeCell ref="C15:E15"/>
    <mergeCell ref="C21:E21"/>
    <mergeCell ref="B10:E10"/>
    <mergeCell ref="B8:E8"/>
    <mergeCell ref="F9:AD9"/>
    <mergeCell ref="F8:AD8"/>
    <mergeCell ref="F10:AD10"/>
    <mergeCell ref="B11:AC11"/>
    <mergeCell ref="B12:E12"/>
    <mergeCell ref="C14:AD14"/>
    <mergeCell ref="AD31:AD32"/>
    <mergeCell ref="AC31:AC32"/>
    <mergeCell ref="AB31:AB32"/>
    <mergeCell ref="AA31:AA32"/>
    <mergeCell ref="C63:E63"/>
    <mergeCell ref="F56:AD56"/>
    <mergeCell ref="C57:AD57"/>
    <mergeCell ref="C58:E58"/>
    <mergeCell ref="B56:E56"/>
    <mergeCell ref="C59:E59"/>
    <mergeCell ref="C62:E62"/>
    <mergeCell ref="C61:E61"/>
    <mergeCell ref="C60:E60"/>
  </mergeCells>
  <printOptions horizontalCentered="1"/>
  <pageMargins left="0.19685039370078741" right="0" top="0.59055118110236227" bottom="0.39370078740157483" header="0.39370078740157483" footer="0.39370078740157483"/>
  <pageSetup scale="34" orientation="landscape" r:id="rId1"/>
  <headerFooter>
    <oddFooter>&amp;C&amp;9PLAN OPERATIVO ANUAL, 2025
&amp;P</oddFooter>
  </headerFooter>
  <rowBreaks count="3" manualBreakCount="3">
    <brk id="19" min="1" max="29" man="1"/>
    <brk id="25" min="1" max="29" man="1"/>
    <brk id="40"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2025-11-07T21:30:53Z</cp:lastPrinted>
  <dcterms:created xsi:type="dcterms:W3CDTF">2019-01-08T14:24:40Z</dcterms:created>
  <dcterms:modified xsi:type="dcterms:W3CDTF">2025-11-07T21:31:05Z</dcterms:modified>
</cp:coreProperties>
</file>