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E:\uaip\2026\202601\"/>
    </mc:Choice>
  </mc:AlternateContent>
  <xr:revisionPtr revIDLastSave="0" documentId="13_ncr:1_{2D4D5A48-141D-486D-A7B0-14BEE84E27D6}" xr6:coauthVersionLast="47" xr6:coauthVersionMax="47" xr10:uidLastSave="{00000000-0000-0000-0000-000000000000}"/>
  <bookViews>
    <workbookView xWindow="-120" yWindow="-120" windowWidth="24240" windowHeight="13020" tabRatio="956" xr2:uid="{00000000-000D-0000-FFFF-FFFF00000000}"/>
  </bookViews>
  <sheets>
    <sheet name="N4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7" i="9" l="1"/>
  <c r="S65" i="9" l="1"/>
  <c r="U65" i="9" s="1"/>
  <c r="S62" i="9"/>
  <c r="U62" i="9" s="1"/>
  <c r="S27" i="9"/>
  <c r="U27" i="9" s="1"/>
  <c r="S64" i="9"/>
  <c r="U64" i="9" s="1"/>
  <c r="S63" i="9"/>
  <c r="U63" i="9"/>
  <c r="S29" i="9"/>
  <c r="U29" i="9" s="1"/>
  <c r="S30" i="9"/>
  <c r="U30" i="9" s="1"/>
  <c r="S31" i="9"/>
  <c r="U31" i="9" s="1"/>
  <c r="S32" i="9"/>
  <c r="U32" i="9" s="1"/>
  <c r="S33" i="9"/>
  <c r="U33" i="9" s="1"/>
  <c r="S34" i="9"/>
  <c r="U34" i="9" s="1"/>
  <c r="S35" i="9"/>
  <c r="U35" i="9" s="1"/>
  <c r="S36" i="9"/>
  <c r="U36" i="9" s="1"/>
  <c r="S37" i="9"/>
  <c r="U37" i="9" s="1"/>
  <c r="S38" i="9"/>
  <c r="U38" i="9" s="1"/>
  <c r="S39" i="9"/>
  <c r="U39" i="9" s="1"/>
  <c r="S40" i="9"/>
  <c r="U40" i="9" s="1"/>
  <c r="S41" i="9"/>
  <c r="U41" i="9" s="1"/>
  <c r="S42" i="9"/>
  <c r="U42" i="9" s="1"/>
  <c r="S43" i="9"/>
  <c r="S44" i="9"/>
  <c r="U44" i="9" s="1"/>
  <c r="S45" i="9"/>
  <c r="U45" i="9" s="1"/>
  <c r="S46" i="9"/>
  <c r="U46" i="9" s="1"/>
  <c r="S47" i="9"/>
  <c r="U47" i="9" s="1"/>
  <c r="S48" i="9"/>
  <c r="U48" i="9" s="1"/>
  <c r="S49" i="9"/>
  <c r="U49" i="9" s="1"/>
  <c r="S50" i="9"/>
  <c r="U50" i="9" s="1"/>
  <c r="S51" i="9"/>
  <c r="U51" i="9" s="1"/>
  <c r="S52" i="9"/>
  <c r="U52" i="9" s="1"/>
  <c r="S53" i="9"/>
  <c r="U53" i="9" s="1"/>
  <c r="S54" i="9"/>
  <c r="U54" i="9" s="1"/>
  <c r="S55" i="9"/>
  <c r="U55" i="9" s="1"/>
  <c r="S56" i="9"/>
  <c r="U56" i="9" s="1"/>
  <c r="S57" i="9"/>
  <c r="U57" i="9" s="1"/>
  <c r="S58" i="9"/>
  <c r="U58" i="9" s="1"/>
  <c r="S59" i="9"/>
  <c r="U59" i="9" s="1"/>
  <c r="S60" i="9"/>
  <c r="U60" i="9" s="1"/>
  <c r="S61" i="9"/>
  <c r="U61" i="9" s="1"/>
  <c r="S28" i="9"/>
  <c r="U28" i="9" s="1"/>
  <c r="U43" i="9"/>
  <c r="O26" i="9"/>
  <c r="L26" i="9"/>
  <c r="O25" i="9"/>
  <c r="L25" i="9"/>
  <c r="S25" i="9" s="1"/>
  <c r="U25" i="9" s="1"/>
  <c r="L24" i="9"/>
  <c r="S24" i="9"/>
  <c r="U24" i="9" s="1"/>
  <c r="L23" i="9"/>
  <c r="S23" i="9" s="1"/>
  <c r="U23" i="9" s="1"/>
  <c r="L22" i="9"/>
  <c r="S22" i="9"/>
  <c r="U22" i="9" s="1"/>
  <c r="L21" i="9"/>
  <c r="S21" i="9"/>
  <c r="U21" i="9"/>
  <c r="O20" i="9"/>
  <c r="L20" i="9"/>
  <c r="S20" i="9" s="1"/>
  <c r="U20" i="9" s="1"/>
  <c r="L19" i="9"/>
  <c r="S19" i="9" s="1"/>
  <c r="U19" i="9" s="1"/>
  <c r="L18" i="9"/>
  <c r="S18" i="9"/>
  <c r="U18" i="9"/>
  <c r="L17" i="9"/>
  <c r="S17" i="9"/>
  <c r="U17" i="9" s="1"/>
  <c r="L16" i="9"/>
  <c r="S16" i="9"/>
  <c r="U16" i="9"/>
  <c r="L15" i="9"/>
  <c r="S15" i="9"/>
  <c r="U15" i="9"/>
  <c r="O14" i="9"/>
  <c r="L14" i="9"/>
  <c r="L13" i="9"/>
  <c r="S13" i="9"/>
  <c r="U13" i="9"/>
  <c r="S26" i="9"/>
  <c r="U26" i="9"/>
  <c r="S14" i="9" l="1"/>
  <c r="U14" i="9" s="1"/>
</calcChain>
</file>

<file path=xl/sharedStrings.xml><?xml version="1.0" encoding="utf-8"?>
<sst xmlns="http://schemas.openxmlformats.org/spreadsheetml/2006/main" count="242" uniqueCount="122">
  <si>
    <t>CARGO</t>
  </si>
  <si>
    <t>DEPENDENCIA</t>
  </si>
  <si>
    <t xml:space="preserve">No. </t>
  </si>
  <si>
    <t>Renglón</t>
  </si>
  <si>
    <t>SUELDO BASE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</si>
  <si>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</si>
  <si>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</si>
  <si>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</si>
  <si>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</si>
  <si>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</si>
  <si>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</si>
  <si>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</si>
  <si>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Nombres y Apellidos (Empleado/Servidor Público)</t>
  </si>
  <si>
    <t>GASTOS FUNERARIOS</t>
  </si>
  <si>
    <t>NUMERAL 4 - REMUNERACIONES DE EMPLEADOS Y SERVIDORES PÚBLICOS</t>
  </si>
  <si>
    <t>ENTIDAD: DIRECCIÓN DEL SISTEMA NACIONAL DE LA CALIDAD</t>
  </si>
  <si>
    <t>DIRECCIÓN: CALZADA ATANASIO TZUL 27-32 ZONA 12</t>
  </si>
  <si>
    <t>HORARIO DE ATENCIÓN: 07:00 A 15:00 HORAS</t>
  </si>
  <si>
    <t>TELÉFONO: 22472600</t>
  </si>
  <si>
    <t>DIRECTOR: PABLO ALEXANDER PINEDA MORALES</t>
  </si>
  <si>
    <t>R.011</t>
  </si>
  <si>
    <t>UE-104 DSNC</t>
  </si>
  <si>
    <t>COMPLEMENTO</t>
  </si>
  <si>
    <t>BN 66-2000</t>
  </si>
  <si>
    <t>BONO PROFESIONAL</t>
  </si>
  <si>
    <t>BE ECONOMIA</t>
  </si>
  <si>
    <t>BONO ALIMENTICIO</t>
  </si>
  <si>
    <t>BONO ANT. PACTO</t>
  </si>
  <si>
    <t>BONO TRANSPORTE</t>
  </si>
  <si>
    <t>ESTEFANI PAOLA AJUCHAN GARCIA</t>
  </si>
  <si>
    <t>JOSE JONATTAN GIRÓN TICURÚ</t>
  </si>
  <si>
    <t>MARIANDRE RAMAZZINI ORTEGA</t>
  </si>
  <si>
    <t>MELIDA GUADALUPE ESPAÑA YAGUAS</t>
  </si>
  <si>
    <t>SINDY MISHEL OCHOA RODRIGUEZ</t>
  </si>
  <si>
    <t>VILANOVA DUBERLY BARILLAS GALAN DE HERNANDEZ</t>
  </si>
  <si>
    <t>ALAN FERNANDO FIGUEROA RODAS</t>
  </si>
  <si>
    <t>ANDONI ALDAIR ROJAS ALVAREZ</t>
  </si>
  <si>
    <t>CARLOS JAVIER GONZALEZ CAJAS</t>
  </si>
  <si>
    <t>DARWIN ESTUARDO JOCHOLA MAGZUL</t>
  </si>
  <si>
    <t>FERNANDO  ADOLFO RODRIGUEZ CORONADO</t>
  </si>
  <si>
    <t>GERSON ALEJANDRO CASTAÑEDA PINEDA</t>
  </si>
  <si>
    <t>GUILLERMO ERNESTO BARRAGAN LOPEZ</t>
  </si>
  <si>
    <t>JULIO ALEJANDRO VILLACINDA CÁRCAMO</t>
  </si>
  <si>
    <t>MAX ALEXANDER CHALI IZQUIERDO</t>
  </si>
  <si>
    <t>NELSON  VELASQUEZ  DELGADO</t>
  </si>
  <si>
    <t>ARNOLDO MIZAEL GRAMAJO RODAS</t>
  </si>
  <si>
    <t>DUBLAS ROBERTO ECHEVERRIA MOTA</t>
  </si>
  <si>
    <t>HUGO ROBERTO MEJIA CHACON</t>
  </si>
  <si>
    <t>JESSICA ANDREA DE LEON ROBLES</t>
  </si>
  <si>
    <t>LORENA  VICTORIA  PINEDA CABRERA</t>
  </si>
  <si>
    <t>MONICA TERESA MADRID VIVAR</t>
  </si>
  <si>
    <t>OFICIAL DE ACREDITACIÓN</t>
  </si>
  <si>
    <t>ASESOR DE DIRECCIÓN</t>
  </si>
  <si>
    <t>ASISTENTE DE PRESUPUESTOS</t>
  </si>
  <si>
    <t>DELEGACIÓN DE RECURSOS HUMANOS</t>
  </si>
  <si>
    <t>ASESOR DE METROLOGÍA LEGAL</t>
  </si>
  <si>
    <t>ASESOR DE METROLOGÍA ELÉCTRICA</t>
  </si>
  <si>
    <t>ASESOR DE METROLOGÍA MASAS</t>
  </si>
  <si>
    <t>ASESOR DE METROLOGÍA VOLUMEN</t>
  </si>
  <si>
    <t>ASESOR DE METROLOGIA PRESIÓN Y FUERZA</t>
  </si>
  <si>
    <t>ASESOR DE METROLOGIA MATERIALES DE REFERENCIA</t>
  </si>
  <si>
    <t>ASESOR DE REGLAMENTACIÓN TÉCNICA</t>
  </si>
  <si>
    <t>ASESOR DE NORMALIZACIÓN</t>
  </si>
  <si>
    <t>ASISTENTE DE TRANSPORTE</t>
  </si>
  <si>
    <t>OFICIAL DE REGLAMENTACIÓN TÉNICA</t>
  </si>
  <si>
    <t>ASISTENTE ADMINISTRATIVO</t>
  </si>
  <si>
    <t>PABLO ALEXANDER PINEDA MORALES</t>
  </si>
  <si>
    <t>DIRECTOR</t>
  </si>
  <si>
    <t>CARMEN INOCENTA LÓPEZ JIMÉNEZ</t>
  </si>
  <si>
    <t>SECRETARIA</t>
  </si>
  <si>
    <t>ERIK ROBERTO ALVARADO LÓPEZ</t>
  </si>
  <si>
    <t>COORDINADOR CEINFORMA</t>
  </si>
  <si>
    <t>OSWALDO VINICIO RAMÍREZ ORDOÑEZ</t>
  </si>
  <si>
    <t>INFORMATICA</t>
  </si>
  <si>
    <t>RÓMULO ENOCK SALGUERO SALVADOR</t>
  </si>
  <si>
    <t>JEFE DE CENAME</t>
  </si>
  <si>
    <t>DALIA LARISSA MERCEDES GARCÍA GUTIÉRREZ</t>
  </si>
  <si>
    <t>GESTORA DE LA CALIDAD</t>
  </si>
  <si>
    <t>NELSON WILFREDO MENDOZA DUBON</t>
  </si>
  <si>
    <t>OFICIAL DE NORMALIZACIÓN</t>
  </si>
  <si>
    <t>BLANCA ESTELA MONTES TUX</t>
  </si>
  <si>
    <t>CARLOS ALEJANDRO ARCHILA AZURDIA</t>
  </si>
  <si>
    <t>JEFE DE OGA</t>
  </si>
  <si>
    <t>MANUEL ALBERTO MELÉNDEZ BÚCARO</t>
  </si>
  <si>
    <t>ADMINISTRATIVO OGA</t>
  </si>
  <si>
    <t>OSCAR BAUDILIO GUILLÉN MOTTA</t>
  </si>
  <si>
    <t>JEFE FINANCIERO</t>
  </si>
  <si>
    <t>JUAN JOSÉ SANTISTEBAN MARTÍNEZ</t>
  </si>
  <si>
    <t>ADMINISTRADOR</t>
  </si>
  <si>
    <t>JEREMÍAS DAVID ÁLVAREZ MORALES</t>
  </si>
  <si>
    <t>ENCARGADO DE INVENTARIOS</t>
  </si>
  <si>
    <t>MARÍA CELIA REYES ALVARADO</t>
  </si>
  <si>
    <t>ENCARGADA DE ALMACEN</t>
  </si>
  <si>
    <t>R.029</t>
  </si>
  <si>
    <t>KARLA LISBETH SANTIZO ORELLANA</t>
  </si>
  <si>
    <t>ARNOLD OSWALDO HERNANDEZ OROZCO</t>
  </si>
  <si>
    <t>ASESOR DE METROLOGÍA</t>
  </si>
  <si>
    <t>ENCARGADO DE ACTUALIZACIÓN: OSCAR BAUDILIO GUILLÉN MOTTA</t>
  </si>
  <si>
    <t>ASESOR DE GESTIÓN DE CALIDAD</t>
  </si>
  <si>
    <t>JACQUELINE KARINA RAMOS RUIZ</t>
  </si>
  <si>
    <t>ASESORÍA JURÍDICA</t>
  </si>
  <si>
    <t>MARLIN LISSETH RUEDA AGUIRRE DE SOSA</t>
  </si>
  <si>
    <t>ANA IVONNE RIVAS JUAREZ</t>
  </si>
  <si>
    <t>LEGNA YANETZA HERNANDEZ LOPEZ</t>
  </si>
  <si>
    <t>LIDIA AZUCENA SANCHEZ PAZ DE LAVAGNINO</t>
  </si>
  <si>
    <t>JOSE ALEJANDRO NIÑO CASTAÑEDA</t>
  </si>
  <si>
    <t>BORIS ALBERTO JUÁREZ RALDA</t>
  </si>
  <si>
    <t>GABRIELA REGINA QUEVEDO LÓPEZ</t>
  </si>
  <si>
    <t>ADDY LOURDES CAROLINA CAMPOS CATALÁN</t>
  </si>
  <si>
    <t>ASISTENTE ADMINISTRATIVO FINANCIERO</t>
  </si>
  <si>
    <t>R.021</t>
  </si>
  <si>
    <t>ANALISTA DE ADQUISICIONES Y CONTRATACIONES</t>
  </si>
  <si>
    <t>MARCO FRANCISCO ARRECIS VILLAGRAN</t>
  </si>
  <si>
    <t>ESTEPHANIE MICHELLE MENENDEZ MORENO</t>
  </si>
  <si>
    <t>LUIS ANTONIO CANAHUI BATEN</t>
  </si>
  <si>
    <t>ASESOR DE METROLOGIA</t>
  </si>
  <si>
    <t>JONATAN ABDIEL ALVARADO VILLAVICENCIO</t>
  </si>
  <si>
    <t>JUAN JOSE RODAS SANTIZO</t>
  </si>
  <si>
    <t>ANALISTA DE INVENTARIOS</t>
  </si>
  <si>
    <t>MARLON STEVEN MACAL CRUZ</t>
  </si>
  <si>
    <t>FECHA DE ACTUALIZACIÓN: 31 ENERO 2026</t>
  </si>
  <si>
    <t>CORRESPONDE AL MES DE: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</si>
</sst>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7" formatCode="_(* #,##0.00_);_(* \(#,##0.00\);_(* &quot;-&quot;??_);_(@_)"/>
    <numFmt numFmtId="170" formatCode="_(* #,##0.0000_);_(* \(#,##0.0000\);_(* &quot;-&quot;??_);_(@_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7">
    <xf numFmtId="0" fontId="0" fillId="0" borderId="0"/>
    <xf numFmtId="0" fontId="7" fillId="0" borderId="1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>
      <alignment vertical="top"/>
    </xf>
    <xf numFmtId="0" fontId="6" fillId="0" borderId="0">
      <alignment vertical="top"/>
    </xf>
    <xf numFmtId="0" fontId="8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2" fillId="0" borderId="0">
      <alignment vertical="top"/>
    </xf>
    <xf numFmtId="0" fontId="3" fillId="0" borderId="0">
      <alignment vertical="top"/>
    </xf>
    <xf numFmtId="0" fontId="4" fillId="0" borderId="0">
      <alignment vertical="top"/>
    </xf>
    <xf numFmtId="0" fontId="9" fillId="0" borderId="0"/>
    <xf numFmtId="0" fontId="5" fillId="0" borderId="0">
      <alignment vertical="top"/>
    </xf>
    <xf numFmtId="9" fontId="2" fillId="0" borderId="0" applyFont="0" applyFill="0" applyBorder="0" applyAlignment="0" applyProtection="0">
      <alignment vertical="top"/>
    </xf>
  </cellStyleXfs>
  <cellXfs count="36">
    <xf numFmtId="0" fontId="0" fillId="0" borderId="0" xfId="0"/>
    <xf numFmtId="0" fontId="8" fillId="0" borderId="0" xfId="0" applyFont="1"/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167" fontId="7" fillId="0" borderId="0" xfId="2" applyFont="1"/>
    <xf numFmtId="167" fontId="13" fillId="0" borderId="12" xfId="2" applyFont="1" applyBorder="1" applyAlignment="1">
      <alignment horizontal="center" vertical="center"/>
    </xf>
    <xf numFmtId="167" fontId="13" fillId="0" borderId="1" xfId="2" applyFont="1" applyBorder="1" applyAlignment="1">
      <alignment horizontal="center" vertical="center"/>
    </xf>
    <xf numFmtId="167" fontId="13" fillId="0" borderId="12" xfId="2" applyFont="1" applyFill="1" applyBorder="1" applyAlignment="1">
      <alignment horizontal="center" vertical="center"/>
    </xf>
    <xf numFmtId="167" fontId="13" fillId="0" borderId="1" xfId="2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167" fontId="13" fillId="0" borderId="1" xfId="2" applyFont="1" applyFill="1" applyBorder="1"/>
    <xf numFmtId="0" fontId="13" fillId="0" borderId="1" xfId="0" quotePrefix="1" applyFont="1" applyBorder="1" applyAlignment="1">
      <alignment horizontal="center" vertical="center"/>
    </xf>
    <xf numFmtId="0" fontId="13" fillId="0" borderId="1" xfId="0" applyFont="1" applyBorder="1"/>
    <xf numFmtId="167" fontId="13" fillId="0" borderId="1" xfId="2" applyFont="1" applyBorder="1"/>
    <xf numFmtId="167" fontId="13" fillId="0" borderId="14" xfId="2" applyFont="1" applyBorder="1"/>
    <xf numFmtId="167" fontId="13" fillId="0" borderId="5" xfId="2" applyFont="1" applyBorder="1"/>
    <xf numFmtId="0" fontId="13" fillId="0" borderId="2" xfId="0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/>
    <xf numFmtId="167" fontId="13" fillId="0" borderId="3" xfId="2" applyFont="1" applyBorder="1"/>
    <xf numFmtId="0" fontId="13" fillId="0" borderId="15" xfId="0" applyFont="1" applyBorder="1" applyAlignment="1">
      <alignment horizontal="center" vertical="center"/>
    </xf>
    <xf numFmtId="170" fontId="13" fillId="0" borderId="14" xfId="2" applyNumberFormat="1" applyFont="1" applyBorder="1"/>
    <xf numFmtId="170" fontId="13" fillId="0" borderId="4" xfId="2" applyNumberFormat="1" applyFont="1" applyBorder="1"/>
    <xf numFmtId="0" fontId="14" fillId="0" borderId="16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</cellXfs>
  <cellStyles count="17">
    <cellStyle name="Estilo 1" xfId="1" xr:uid="{00000000-0005-0000-0000-000000000000}"/>
    <cellStyle name="Millares" xfId="2" builtinId="3"/>
    <cellStyle name="Millares 2" xfId="3" xr:uid="{00000000-0005-0000-0000-000002000000}"/>
    <cellStyle name="Millares 2 2" xfId="4" xr:uid="{00000000-0005-0000-0000-000003000000}"/>
    <cellStyle name="Normal" xfId="0" builtinId="0"/>
    <cellStyle name="Normal 10" xfId="5" xr:uid="{00000000-0005-0000-0000-000006000000}"/>
    <cellStyle name="Normal 2" xfId="6" xr:uid="{00000000-0005-0000-0000-000007000000}"/>
    <cellStyle name="Normal 2 2 2" xfId="7" xr:uid="{00000000-0005-0000-0000-000008000000}"/>
    <cellStyle name="Normal 3" xfId="8" xr:uid="{00000000-0005-0000-0000-000009000000}"/>
    <cellStyle name="Normal 3 3" xfId="9" xr:uid="{00000000-0005-0000-0000-00000A000000}"/>
    <cellStyle name="Normal 4" xfId="10" xr:uid="{00000000-0005-0000-0000-00000B000000}"/>
    <cellStyle name="Normal 5" xfId="11" xr:uid="{00000000-0005-0000-0000-00000C000000}"/>
    <cellStyle name="Normal 6" xfId="12" xr:uid="{00000000-0005-0000-0000-00000D000000}"/>
    <cellStyle name="Normal 7" xfId="13" xr:uid="{00000000-0005-0000-0000-00000E000000}"/>
    <cellStyle name="Normal 8" xfId="14" xr:uid="{00000000-0005-0000-0000-00000F000000}"/>
    <cellStyle name="Normal 9" xfId="15" xr:uid="{00000000-0005-0000-0000-000010000000}"/>
    <cellStyle name="Porcentaje 2" xfId="16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123825</xdr:colOff>
      <xdr:row>65</xdr:row>
      <xdr:rowOff>76200</xdr:rowOff>
    </xdr:from>
    <xdr:to>
      <xdr:col>4</xdr:col>
      <xdr:colOff>1743075</xdr:colOff>
      <xdr:row>71</xdr:row>
      <xdr:rowOff>142875</xdr:rowOff>
    </xdr:to>
    <xdr:pic>
      <xdr:nvPicPr>
        <xdr:cNvPr id="1056" name="Imagen 1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13630275"/>
          <a:ext cx="16192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W65"/>
  <sheetViews>
    <sheetView showGridLines="0" tabSelected="1" view="pageBreakPreview" topLeftCell="A43" zoomScaleNormal="100" zoomScaleSheetLayoutView="100" workbookViewId="0"/>
  </sheetViews>
  <sheetFormatPr baseColWidth="10" defaultRowHeight="15" x14ac:dyDescent="0.25"/>
  <cols>
    <col min="1" max="1" width="1.7109375" customWidth="1"/>
    <col min="2" max="2" width="3.7109375" customWidth="1"/>
    <col min="3" max="3" width="7.28515625" bestFit="1" customWidth="1"/>
    <col min="4" max="4" width="43.5703125" bestFit="1" customWidth="1"/>
    <col min="5" max="5" width="42.7109375" customWidth="1"/>
    <col min="6" max="6" width="12.28515625" bestFit="1" customWidth="1"/>
    <col min="7" max="7" width="6.7109375" customWidth="1"/>
    <col min="8" max="8" width="10" bestFit="1" customWidth="1"/>
    <col min="9" max="9" width="10.7109375" customWidth="1"/>
    <col min="10" max="10" width="10" bestFit="1" customWidth="1"/>
    <col min="11" max="11" width="10.28515625" bestFit="1" customWidth="1"/>
    <col min="12" max="12" width="11.42578125" bestFit="1" customWidth="1"/>
    <col min="13" max="13" width="8.7109375" bestFit="1" customWidth="1"/>
    <col min="14" max="14" width="9.7109375" customWidth="1"/>
    <col min="15" max="15" width="8.28515625" bestFit="1" customWidth="1"/>
    <col min="16" max="16" width="9.140625" customWidth="1"/>
    <col min="17" max="17" width="12.42578125" customWidth="1"/>
    <col min="18" max="18" width="9.140625" customWidth="1"/>
    <col min="19" max="19" width="10" bestFit="1" customWidth="1"/>
    <col min="20" max="20" width="9.5703125" bestFit="1" customWidth="1"/>
    <col min="21" max="21" width="10" bestFit="1" customWidth="1"/>
    <col min="22" max="22" width="9.42578125" customWidth="1"/>
  </cols>
  <sheetData>
    <row r="2" spans="2:23" ht="15.75" x14ac:dyDescent="0.25">
      <c r="B2" s="33" t="s">
        <v>15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5"/>
    </row>
    <row r="3" spans="2:23" ht="15.75" x14ac:dyDescent="0.25">
      <c r="B3" s="6" t="s">
        <v>16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2:23" ht="15.75" customHeight="1" x14ac:dyDescent="0.25">
      <c r="B4" s="6" t="s">
        <v>17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8"/>
    </row>
    <row r="5" spans="2:23" ht="15.75" x14ac:dyDescent="0.25">
      <c r="B5" s="6" t="s">
        <v>18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</row>
    <row r="6" spans="2:23" ht="15.75" x14ac:dyDescent="0.25">
      <c r="B6" s="6" t="s">
        <v>19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</row>
    <row r="7" spans="2:23" ht="15.75" x14ac:dyDescent="0.25">
      <c r="B7" s="6" t="s">
        <v>97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</row>
    <row r="8" spans="2:23" ht="15.75" x14ac:dyDescent="0.25">
      <c r="B8" s="6" t="s">
        <v>120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8"/>
    </row>
    <row r="9" spans="2:23" ht="15.75" x14ac:dyDescent="0.25">
      <c r="B9" s="6" t="s">
        <v>121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8"/>
    </row>
    <row r="10" spans="2:23" ht="15.75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2:23" ht="21" customHeight="1" thickBot="1" x14ac:dyDescent="0.3">
      <c r="B11" s="32" t="s">
        <v>14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</row>
    <row r="12" spans="2:23" ht="33.75" x14ac:dyDescent="0.25">
      <c r="B12" s="4" t="s">
        <v>2</v>
      </c>
      <c r="C12" s="5" t="s">
        <v>3</v>
      </c>
      <c r="D12" s="16" t="s">
        <v>12</v>
      </c>
      <c r="E12" s="5" t="s">
        <v>0</v>
      </c>
      <c r="F12" s="5" t="s">
        <v>1</v>
      </c>
      <c r="G12" s="2" t="s">
        <v>11</v>
      </c>
      <c r="H12" s="2" t="s">
        <v>4</v>
      </c>
      <c r="I12" s="2" t="s">
        <v>5</v>
      </c>
      <c r="J12" s="2" t="s">
        <v>24</v>
      </c>
      <c r="K12" s="2" t="s">
        <v>25</v>
      </c>
      <c r="L12" s="2" t="s">
        <v>22</v>
      </c>
      <c r="M12" s="2" t="s">
        <v>23</v>
      </c>
      <c r="N12" s="2" t="s">
        <v>26</v>
      </c>
      <c r="O12" s="2" t="s">
        <v>27</v>
      </c>
      <c r="P12" s="2" t="s">
        <v>28</v>
      </c>
      <c r="Q12" s="2" t="s">
        <v>10</v>
      </c>
      <c r="R12" s="2" t="s">
        <v>13</v>
      </c>
      <c r="S12" s="2" t="s">
        <v>6</v>
      </c>
      <c r="T12" s="2" t="s">
        <v>7</v>
      </c>
      <c r="U12" s="2" t="s">
        <v>8</v>
      </c>
      <c r="V12" s="3" t="s">
        <v>9</v>
      </c>
    </row>
    <row r="13" spans="2:23" x14ac:dyDescent="0.25">
      <c r="B13" s="17">
        <v>1</v>
      </c>
      <c r="C13" s="19" t="s">
        <v>20</v>
      </c>
      <c r="D13" s="10" t="s">
        <v>66</v>
      </c>
      <c r="E13" s="10" t="s">
        <v>67</v>
      </c>
      <c r="F13" s="20" t="s">
        <v>21</v>
      </c>
      <c r="G13" s="21"/>
      <c r="H13" s="12">
        <v>10949</v>
      </c>
      <c r="I13" s="21"/>
      <c r="J13" s="13">
        <v>750</v>
      </c>
      <c r="K13" s="12">
        <v>4500</v>
      </c>
      <c r="L13" s="14">
        <f>985.41+4500</f>
        <v>5485.41</v>
      </c>
      <c r="M13" s="14">
        <v>250</v>
      </c>
      <c r="N13" s="14">
        <v>200</v>
      </c>
      <c r="O13" s="14"/>
      <c r="P13" s="12"/>
      <c r="Q13" s="21"/>
      <c r="R13" s="21"/>
      <c r="S13" s="21">
        <f t="shared" ref="S13:S26" si="0">SUM(G13:R13)</f>
        <v>22134.41</v>
      </c>
      <c r="T13" s="21">
        <v>-4988.91</v>
      </c>
      <c r="U13" s="21">
        <f>SUM(S13:T13)</f>
        <v>17145.5</v>
      </c>
      <c r="V13" s="22"/>
      <c r="W13" s="11"/>
    </row>
    <row r="14" spans="2:23" x14ac:dyDescent="0.25">
      <c r="B14" s="17">
        <v>2</v>
      </c>
      <c r="C14" s="19" t="s">
        <v>20</v>
      </c>
      <c r="D14" s="10" t="s">
        <v>68</v>
      </c>
      <c r="E14" s="9" t="s">
        <v>69</v>
      </c>
      <c r="F14" s="20" t="s">
        <v>21</v>
      </c>
      <c r="G14" s="21"/>
      <c r="H14" s="13">
        <v>1555</v>
      </c>
      <c r="I14" s="21"/>
      <c r="J14" s="13"/>
      <c r="K14" s="13">
        <v>1600</v>
      </c>
      <c r="L14" s="14">
        <f>248.8+1600</f>
        <v>1848.8</v>
      </c>
      <c r="M14" s="14">
        <v>250</v>
      </c>
      <c r="N14" s="15">
        <v>200</v>
      </c>
      <c r="O14" s="14">
        <f>75+200</f>
        <v>275</v>
      </c>
      <c r="P14" s="15">
        <v>450</v>
      </c>
      <c r="Q14" s="21"/>
      <c r="R14" s="21"/>
      <c r="S14" s="21">
        <f t="shared" si="0"/>
        <v>6178.8</v>
      </c>
      <c r="T14" s="21">
        <v>-2650.28</v>
      </c>
      <c r="U14" s="21">
        <f>SUM(S14:T14)</f>
        <v>3528.52</v>
      </c>
      <c r="V14" s="22"/>
      <c r="W14" s="11"/>
    </row>
    <row r="15" spans="2:23" x14ac:dyDescent="0.25">
      <c r="B15" s="17">
        <v>3</v>
      </c>
      <c r="C15" s="19" t="s">
        <v>20</v>
      </c>
      <c r="D15" s="10" t="s">
        <v>70</v>
      </c>
      <c r="E15" s="9" t="s">
        <v>71</v>
      </c>
      <c r="F15" s="20" t="s">
        <v>21</v>
      </c>
      <c r="G15" s="21"/>
      <c r="H15" s="13">
        <v>6759</v>
      </c>
      <c r="I15" s="21"/>
      <c r="J15" s="13">
        <v>750</v>
      </c>
      <c r="K15" s="13">
        <v>3500</v>
      </c>
      <c r="L15" s="14">
        <f>608.31+3500</f>
        <v>4108.3099999999995</v>
      </c>
      <c r="M15" s="14">
        <v>250</v>
      </c>
      <c r="N15" s="15">
        <v>200</v>
      </c>
      <c r="O15" s="14">
        <v>175</v>
      </c>
      <c r="P15" s="15"/>
      <c r="Q15" s="21"/>
      <c r="R15" s="21"/>
      <c r="S15" s="21">
        <f t="shared" si="0"/>
        <v>15742.31</v>
      </c>
      <c r="T15" s="21">
        <v>-3282.14</v>
      </c>
      <c r="U15" s="21">
        <f>SUM(S15:T15)</f>
        <v>12460.17</v>
      </c>
      <c r="V15" s="22"/>
      <c r="W15" s="11"/>
    </row>
    <row r="16" spans="2:23" x14ac:dyDescent="0.25">
      <c r="B16" s="17">
        <v>4</v>
      </c>
      <c r="C16" s="19" t="s">
        <v>20</v>
      </c>
      <c r="D16" s="10" t="s">
        <v>72</v>
      </c>
      <c r="E16" s="9" t="s">
        <v>73</v>
      </c>
      <c r="F16" s="20" t="s">
        <v>21</v>
      </c>
      <c r="G16" s="21"/>
      <c r="H16" s="13">
        <v>3150</v>
      </c>
      <c r="I16" s="21"/>
      <c r="J16" s="13"/>
      <c r="K16" s="13">
        <v>2600</v>
      </c>
      <c r="L16" s="14">
        <f>346.5+2600</f>
        <v>2946.5</v>
      </c>
      <c r="M16" s="14">
        <v>250</v>
      </c>
      <c r="N16" s="15">
        <v>200</v>
      </c>
      <c r="O16" s="14">
        <v>275</v>
      </c>
      <c r="P16" s="15">
        <v>360</v>
      </c>
      <c r="Q16" s="21"/>
      <c r="R16" s="21"/>
      <c r="S16" s="21">
        <f t="shared" si="0"/>
        <v>9781.5</v>
      </c>
      <c r="T16" s="21">
        <v>-6220.38</v>
      </c>
      <c r="U16" s="21">
        <f>SUM(S16:T16)</f>
        <v>3561.12</v>
      </c>
      <c r="V16" s="22"/>
      <c r="W16" s="11"/>
    </row>
    <row r="17" spans="2:23" x14ac:dyDescent="0.25">
      <c r="B17" s="17">
        <v>5</v>
      </c>
      <c r="C17" s="19" t="s">
        <v>20</v>
      </c>
      <c r="D17" s="10" t="s">
        <v>74</v>
      </c>
      <c r="E17" s="9" t="s">
        <v>75</v>
      </c>
      <c r="F17" s="20" t="s">
        <v>21</v>
      </c>
      <c r="G17" s="21"/>
      <c r="H17" s="13">
        <v>6759</v>
      </c>
      <c r="I17" s="21"/>
      <c r="J17" s="13">
        <v>750</v>
      </c>
      <c r="K17" s="13">
        <v>3500</v>
      </c>
      <c r="L17" s="14">
        <f>608.31+3500</f>
        <v>4108.3099999999995</v>
      </c>
      <c r="M17" s="14">
        <v>250</v>
      </c>
      <c r="N17" s="15">
        <v>200</v>
      </c>
      <c r="O17" s="14">
        <v>175</v>
      </c>
      <c r="P17" s="15"/>
      <c r="Q17" s="21"/>
      <c r="R17" s="21"/>
      <c r="S17" s="21">
        <f t="shared" si="0"/>
        <v>15742.31</v>
      </c>
      <c r="T17" s="21">
        <v>-3282.14</v>
      </c>
      <c r="U17" s="21">
        <f t="shared" ref="U17:U25" si="1">SUM(S17:T17)</f>
        <v>12460.17</v>
      </c>
      <c r="V17" s="22"/>
      <c r="W17" s="11"/>
    </row>
    <row r="18" spans="2:23" x14ac:dyDescent="0.25">
      <c r="B18" s="17">
        <v>6</v>
      </c>
      <c r="C18" s="19" t="s">
        <v>20</v>
      </c>
      <c r="D18" s="10" t="s">
        <v>76</v>
      </c>
      <c r="E18" s="9" t="s">
        <v>77</v>
      </c>
      <c r="F18" s="20" t="s">
        <v>21</v>
      </c>
      <c r="G18" s="21"/>
      <c r="H18" s="13">
        <v>3295</v>
      </c>
      <c r="I18" s="21"/>
      <c r="J18" s="13">
        <v>750</v>
      </c>
      <c r="K18" s="13">
        <v>3000</v>
      </c>
      <c r="L18" s="14">
        <f>362.45+3000</f>
        <v>3362.45</v>
      </c>
      <c r="M18" s="14">
        <v>250</v>
      </c>
      <c r="N18" s="15">
        <v>200</v>
      </c>
      <c r="O18" s="14">
        <v>175</v>
      </c>
      <c r="P18" s="15">
        <v>360</v>
      </c>
      <c r="Q18" s="21"/>
      <c r="R18" s="21"/>
      <c r="S18" s="21">
        <f t="shared" si="0"/>
        <v>11392.45</v>
      </c>
      <c r="T18" s="21">
        <v>-3545.38</v>
      </c>
      <c r="U18" s="21">
        <f t="shared" si="1"/>
        <v>7847.0700000000006</v>
      </c>
      <c r="V18" s="22"/>
      <c r="W18" s="11"/>
    </row>
    <row r="19" spans="2:23" x14ac:dyDescent="0.25">
      <c r="B19" s="17">
        <v>7</v>
      </c>
      <c r="C19" s="19" t="s">
        <v>20</v>
      </c>
      <c r="D19" s="10" t="s">
        <v>78</v>
      </c>
      <c r="E19" s="9" t="s">
        <v>79</v>
      </c>
      <c r="F19" s="20" t="s">
        <v>21</v>
      </c>
      <c r="G19" s="21"/>
      <c r="H19" s="13">
        <v>3525</v>
      </c>
      <c r="I19" s="21"/>
      <c r="J19" s="13">
        <v>750</v>
      </c>
      <c r="K19" s="13">
        <v>3000</v>
      </c>
      <c r="L19" s="14">
        <f>387.75+3000</f>
        <v>3387.75</v>
      </c>
      <c r="M19" s="14">
        <v>250</v>
      </c>
      <c r="N19" s="15">
        <v>200</v>
      </c>
      <c r="O19" s="14">
        <v>200</v>
      </c>
      <c r="P19" s="15">
        <v>360</v>
      </c>
      <c r="Q19" s="21"/>
      <c r="R19" s="21"/>
      <c r="S19" s="21">
        <f t="shared" si="0"/>
        <v>11672.75</v>
      </c>
      <c r="T19" s="21">
        <v>-2496.9899999999998</v>
      </c>
      <c r="U19" s="21">
        <f>SUM(S19:T19)</f>
        <v>9175.76</v>
      </c>
      <c r="V19" s="22"/>
      <c r="W19" s="11"/>
    </row>
    <row r="20" spans="2:23" x14ac:dyDescent="0.25">
      <c r="B20" s="17">
        <v>8</v>
      </c>
      <c r="C20" s="19" t="s">
        <v>20</v>
      </c>
      <c r="D20" s="10" t="s">
        <v>80</v>
      </c>
      <c r="E20" s="9" t="s">
        <v>79</v>
      </c>
      <c r="F20" s="20" t="s">
        <v>21</v>
      </c>
      <c r="G20" s="21"/>
      <c r="H20" s="13">
        <v>2441</v>
      </c>
      <c r="I20" s="21"/>
      <c r="J20" s="13">
        <v>375</v>
      </c>
      <c r="K20" s="13">
        <v>2500</v>
      </c>
      <c r="L20" s="14">
        <f>390.56+2500</f>
        <v>2890.56</v>
      </c>
      <c r="M20" s="14">
        <v>250</v>
      </c>
      <c r="N20" s="15">
        <v>200</v>
      </c>
      <c r="O20" s="14">
        <f>75+200</f>
        <v>275</v>
      </c>
      <c r="P20" s="15">
        <v>360</v>
      </c>
      <c r="Q20" s="21"/>
      <c r="R20" s="21"/>
      <c r="S20" s="21">
        <f t="shared" si="0"/>
        <v>9291.56</v>
      </c>
      <c r="T20" s="21">
        <v>-1777.99</v>
      </c>
      <c r="U20" s="21">
        <f t="shared" si="1"/>
        <v>7513.57</v>
      </c>
      <c r="V20" s="22"/>
      <c r="W20" s="11"/>
    </row>
    <row r="21" spans="2:23" x14ac:dyDescent="0.25">
      <c r="B21" s="17">
        <v>9</v>
      </c>
      <c r="C21" s="19" t="s">
        <v>20</v>
      </c>
      <c r="D21" s="10" t="s">
        <v>81</v>
      </c>
      <c r="E21" s="9" t="s">
        <v>82</v>
      </c>
      <c r="F21" s="20" t="s">
        <v>21</v>
      </c>
      <c r="G21" s="21"/>
      <c r="H21" s="13">
        <v>8996</v>
      </c>
      <c r="I21" s="21"/>
      <c r="J21" s="13">
        <v>750</v>
      </c>
      <c r="K21" s="13">
        <v>4000</v>
      </c>
      <c r="L21" s="14">
        <f>809.64+3500+500</f>
        <v>4809.6400000000003</v>
      </c>
      <c r="M21" s="14">
        <v>250</v>
      </c>
      <c r="N21" s="15">
        <v>200</v>
      </c>
      <c r="O21" s="14"/>
      <c r="P21" s="15"/>
      <c r="Q21" s="21"/>
      <c r="R21" s="21"/>
      <c r="S21" s="21">
        <f t="shared" si="0"/>
        <v>19005.64</v>
      </c>
      <c r="T21" s="21">
        <v>-5102.6099999999997</v>
      </c>
      <c r="U21" s="21">
        <f>SUM(S21:T21)</f>
        <v>13903.029999999999</v>
      </c>
      <c r="V21" s="22"/>
      <c r="W21" s="11"/>
    </row>
    <row r="22" spans="2:23" x14ac:dyDescent="0.25">
      <c r="B22" s="17">
        <v>10</v>
      </c>
      <c r="C22" s="19" t="s">
        <v>20</v>
      </c>
      <c r="D22" s="10" t="s">
        <v>83</v>
      </c>
      <c r="E22" s="9" t="s">
        <v>84</v>
      </c>
      <c r="F22" s="20" t="s">
        <v>21</v>
      </c>
      <c r="G22" s="21"/>
      <c r="H22" s="13">
        <v>2441</v>
      </c>
      <c r="I22" s="21"/>
      <c r="J22" s="13"/>
      <c r="K22" s="13">
        <v>2500</v>
      </c>
      <c r="L22" s="14">
        <f>390.56+2500</f>
        <v>2890.56</v>
      </c>
      <c r="M22" s="14">
        <v>250</v>
      </c>
      <c r="N22" s="15">
        <v>200</v>
      </c>
      <c r="O22" s="14">
        <v>275</v>
      </c>
      <c r="P22" s="15">
        <v>360</v>
      </c>
      <c r="Q22" s="21"/>
      <c r="R22" s="21"/>
      <c r="S22" s="21">
        <f t="shared" si="0"/>
        <v>8916.56</v>
      </c>
      <c r="T22" s="21">
        <v>-1777.99</v>
      </c>
      <c r="U22" s="21">
        <f>SUM(S22:T22)</f>
        <v>7138.57</v>
      </c>
      <c r="V22" s="22"/>
      <c r="W22" s="11"/>
    </row>
    <row r="23" spans="2:23" x14ac:dyDescent="0.25">
      <c r="B23" s="17">
        <v>11</v>
      </c>
      <c r="C23" s="19" t="s">
        <v>20</v>
      </c>
      <c r="D23" s="10" t="s">
        <v>85</v>
      </c>
      <c r="E23" s="9" t="s">
        <v>86</v>
      </c>
      <c r="F23" s="20" t="s">
        <v>21</v>
      </c>
      <c r="G23" s="21"/>
      <c r="H23" s="13">
        <v>3757</v>
      </c>
      <c r="I23" s="21"/>
      <c r="J23" s="13">
        <v>750</v>
      </c>
      <c r="K23" s="13">
        <v>3000</v>
      </c>
      <c r="L23" s="14">
        <f>413.27+3000</f>
        <v>3413.27</v>
      </c>
      <c r="M23" s="14">
        <v>250</v>
      </c>
      <c r="N23" s="15">
        <v>200</v>
      </c>
      <c r="O23" s="14">
        <v>90</v>
      </c>
      <c r="P23" s="15">
        <v>360</v>
      </c>
      <c r="Q23" s="21"/>
      <c r="R23" s="21"/>
      <c r="S23" s="21">
        <f t="shared" si="0"/>
        <v>11820.27</v>
      </c>
      <c r="T23" s="21">
        <v>-2570.86</v>
      </c>
      <c r="U23" s="21">
        <f>SUM(S23:T23)</f>
        <v>9249.41</v>
      </c>
      <c r="V23" s="22"/>
      <c r="W23" s="11"/>
    </row>
    <row r="24" spans="2:23" x14ac:dyDescent="0.25">
      <c r="B24" s="17">
        <v>12</v>
      </c>
      <c r="C24" s="19" t="s">
        <v>20</v>
      </c>
      <c r="D24" s="10" t="s">
        <v>87</v>
      </c>
      <c r="E24" s="9" t="s">
        <v>88</v>
      </c>
      <c r="F24" s="20" t="s">
        <v>21</v>
      </c>
      <c r="G24" s="21"/>
      <c r="H24" s="13">
        <v>6759</v>
      </c>
      <c r="I24" s="21"/>
      <c r="J24" s="13">
        <v>750</v>
      </c>
      <c r="K24" s="13">
        <v>3500</v>
      </c>
      <c r="L24" s="14">
        <f>608.31+3500</f>
        <v>4108.3099999999995</v>
      </c>
      <c r="M24" s="14">
        <v>250</v>
      </c>
      <c r="N24" s="15">
        <v>200</v>
      </c>
      <c r="O24" s="14">
        <v>200</v>
      </c>
      <c r="P24" s="15"/>
      <c r="Q24" s="21"/>
      <c r="R24" s="21"/>
      <c r="S24" s="21">
        <f t="shared" si="0"/>
        <v>15767.31</v>
      </c>
      <c r="T24" s="21">
        <v>-6035.12</v>
      </c>
      <c r="U24" s="21">
        <f t="shared" si="1"/>
        <v>9732.1899999999987</v>
      </c>
      <c r="V24" s="22"/>
      <c r="W24" s="11"/>
    </row>
    <row r="25" spans="2:23" x14ac:dyDescent="0.25">
      <c r="B25" s="17">
        <v>13</v>
      </c>
      <c r="C25" s="19" t="s">
        <v>20</v>
      </c>
      <c r="D25" s="10" t="s">
        <v>89</v>
      </c>
      <c r="E25" s="9" t="s">
        <v>90</v>
      </c>
      <c r="F25" s="20" t="s">
        <v>21</v>
      </c>
      <c r="G25" s="21"/>
      <c r="H25" s="13">
        <v>2441</v>
      </c>
      <c r="I25" s="21"/>
      <c r="J25" s="13"/>
      <c r="K25" s="13">
        <v>2500</v>
      </c>
      <c r="L25" s="14">
        <f>390.56+2500</f>
        <v>2890.56</v>
      </c>
      <c r="M25" s="14">
        <v>250</v>
      </c>
      <c r="N25" s="15">
        <v>200</v>
      </c>
      <c r="O25" s="14">
        <f>50+175</f>
        <v>225</v>
      </c>
      <c r="P25" s="15">
        <v>360</v>
      </c>
      <c r="Q25" s="21"/>
      <c r="R25" s="21"/>
      <c r="S25" s="21">
        <f t="shared" si="0"/>
        <v>8866.56</v>
      </c>
      <c r="T25" s="21">
        <v>-3508.2</v>
      </c>
      <c r="U25" s="21">
        <f t="shared" si="1"/>
        <v>5358.36</v>
      </c>
      <c r="V25" s="22"/>
      <c r="W25" s="11"/>
    </row>
    <row r="26" spans="2:23" x14ac:dyDescent="0.25">
      <c r="B26" s="17">
        <v>14</v>
      </c>
      <c r="C26" s="19" t="s">
        <v>20</v>
      </c>
      <c r="D26" s="10" t="s">
        <v>91</v>
      </c>
      <c r="E26" s="10" t="s">
        <v>92</v>
      </c>
      <c r="F26" s="20" t="s">
        <v>21</v>
      </c>
      <c r="G26" s="21"/>
      <c r="H26" s="13">
        <v>2441</v>
      </c>
      <c r="I26" s="21"/>
      <c r="J26" s="13"/>
      <c r="K26" s="13">
        <v>2500</v>
      </c>
      <c r="L26" s="14">
        <f>390.56+2500</f>
        <v>2890.56</v>
      </c>
      <c r="M26" s="14">
        <v>250</v>
      </c>
      <c r="N26" s="15">
        <v>200</v>
      </c>
      <c r="O26" s="14">
        <f>50+175</f>
        <v>225</v>
      </c>
      <c r="P26" s="15">
        <v>360</v>
      </c>
      <c r="Q26" s="21"/>
      <c r="R26" s="21"/>
      <c r="S26" s="21">
        <f t="shared" si="0"/>
        <v>8866.56</v>
      </c>
      <c r="T26" s="21">
        <v>-5437.7</v>
      </c>
      <c r="U26" s="21">
        <f>SUM(S26:T26)</f>
        <v>3428.8599999999997</v>
      </c>
      <c r="V26" s="22"/>
      <c r="W26" s="11"/>
    </row>
    <row r="27" spans="2:23" x14ac:dyDescent="0.25">
      <c r="B27" s="17">
        <v>15</v>
      </c>
      <c r="C27" s="19" t="s">
        <v>110</v>
      </c>
      <c r="D27" s="10" t="s">
        <v>112</v>
      </c>
      <c r="E27" s="10" t="s">
        <v>111</v>
      </c>
      <c r="F27" s="20" t="s">
        <v>21</v>
      </c>
      <c r="G27" s="21"/>
      <c r="H27" s="13">
        <v>4844.04</v>
      </c>
      <c r="I27" s="21"/>
      <c r="J27" s="13">
        <v>350.8</v>
      </c>
      <c r="K27" s="13">
        <v>4219</v>
      </c>
      <c r="L27" s="14"/>
      <c r="M27" s="14">
        <v>233.87</v>
      </c>
      <c r="N27" s="15"/>
      <c r="O27" s="14"/>
      <c r="P27" s="15"/>
      <c r="Q27" s="21"/>
      <c r="R27" s="21"/>
      <c r="S27" s="21">
        <f>SUM(G27:R27)</f>
        <v>9647.7100000000009</v>
      </c>
      <c r="T27" s="21">
        <v>-1821.01</v>
      </c>
      <c r="U27" s="21">
        <f>SUM(S27:T27)</f>
        <v>7826.7000000000007</v>
      </c>
      <c r="V27" s="22"/>
      <c r="W27" s="11"/>
    </row>
    <row r="28" spans="2:23" x14ac:dyDescent="0.25">
      <c r="B28" s="17">
        <v>16</v>
      </c>
      <c r="C28" s="19" t="s">
        <v>93</v>
      </c>
      <c r="D28" s="10" t="s">
        <v>29</v>
      </c>
      <c r="E28" s="10" t="s">
        <v>51</v>
      </c>
      <c r="F28" s="20" t="s">
        <v>21</v>
      </c>
      <c r="G28" s="21"/>
      <c r="H28" s="21">
        <v>15000</v>
      </c>
      <c r="I28" s="18"/>
      <c r="J28" s="21"/>
      <c r="K28" s="21"/>
      <c r="L28" s="21"/>
      <c r="M28" s="21"/>
      <c r="N28" s="21"/>
      <c r="O28" s="21"/>
      <c r="P28" s="21"/>
      <c r="Q28" s="21"/>
      <c r="R28" s="21"/>
      <c r="S28" s="21">
        <f t="shared" ref="S28:S62" si="2">SUM(G28:R28)</f>
        <v>15000</v>
      </c>
      <c r="T28" s="21">
        <v>-750</v>
      </c>
      <c r="U28" s="21">
        <f t="shared" ref="U28:U55" si="3">SUM(S28:T28)</f>
        <v>14250</v>
      </c>
      <c r="V28" s="30"/>
    </row>
    <row r="29" spans="2:23" x14ac:dyDescent="0.25">
      <c r="B29" s="17">
        <v>17</v>
      </c>
      <c r="C29" s="19" t="s">
        <v>93</v>
      </c>
      <c r="D29" s="10" t="s">
        <v>30</v>
      </c>
      <c r="E29" s="10" t="s">
        <v>52</v>
      </c>
      <c r="F29" s="20" t="s">
        <v>21</v>
      </c>
      <c r="G29" s="21"/>
      <c r="H29" s="21">
        <v>15000</v>
      </c>
      <c r="I29" s="18"/>
      <c r="J29" s="21"/>
      <c r="K29" s="21"/>
      <c r="L29" s="21"/>
      <c r="M29" s="21"/>
      <c r="N29" s="21"/>
      <c r="O29" s="21"/>
      <c r="P29" s="21"/>
      <c r="Q29" s="21"/>
      <c r="R29" s="21"/>
      <c r="S29" s="21">
        <f t="shared" si="2"/>
        <v>15000</v>
      </c>
      <c r="T29" s="21">
        <v>0</v>
      </c>
      <c r="U29" s="21">
        <f t="shared" si="3"/>
        <v>15000</v>
      </c>
      <c r="V29" s="30"/>
    </row>
    <row r="30" spans="2:23" x14ac:dyDescent="0.25">
      <c r="B30" s="17">
        <v>18</v>
      </c>
      <c r="C30" s="19" t="s">
        <v>93</v>
      </c>
      <c r="D30" s="10" t="s">
        <v>31</v>
      </c>
      <c r="E30" s="10" t="s">
        <v>52</v>
      </c>
      <c r="F30" s="20" t="s">
        <v>21</v>
      </c>
      <c r="G30" s="21"/>
      <c r="H30" s="21">
        <v>15000</v>
      </c>
      <c r="I30" s="18"/>
      <c r="J30" s="21"/>
      <c r="K30" s="21"/>
      <c r="L30" s="21"/>
      <c r="M30" s="21"/>
      <c r="N30" s="21"/>
      <c r="O30" s="21"/>
      <c r="P30" s="21"/>
      <c r="Q30" s="21"/>
      <c r="R30" s="21"/>
      <c r="S30" s="21">
        <f t="shared" si="2"/>
        <v>15000</v>
      </c>
      <c r="T30" s="21">
        <v>-750</v>
      </c>
      <c r="U30" s="21">
        <f t="shared" si="3"/>
        <v>14250</v>
      </c>
      <c r="V30" s="30"/>
    </row>
    <row r="31" spans="2:23" x14ac:dyDescent="0.25">
      <c r="B31" s="17">
        <v>19</v>
      </c>
      <c r="C31" s="19" t="s">
        <v>93</v>
      </c>
      <c r="D31" s="10" t="s">
        <v>32</v>
      </c>
      <c r="E31" s="10" t="s">
        <v>53</v>
      </c>
      <c r="F31" s="20" t="s">
        <v>21</v>
      </c>
      <c r="G31" s="21"/>
      <c r="H31" s="21">
        <v>15000</v>
      </c>
      <c r="I31" s="18"/>
      <c r="J31" s="21"/>
      <c r="K31" s="21"/>
      <c r="L31" s="21"/>
      <c r="M31" s="21"/>
      <c r="N31" s="21"/>
      <c r="O31" s="21"/>
      <c r="P31" s="21"/>
      <c r="Q31" s="21"/>
      <c r="R31" s="21"/>
      <c r="S31" s="21">
        <f t="shared" si="2"/>
        <v>15000</v>
      </c>
      <c r="T31" s="21">
        <v>-750</v>
      </c>
      <c r="U31" s="21">
        <f t="shared" si="3"/>
        <v>14250</v>
      </c>
      <c r="V31" s="30"/>
    </row>
    <row r="32" spans="2:23" x14ac:dyDescent="0.25">
      <c r="B32" s="17">
        <v>20</v>
      </c>
      <c r="C32" s="19" t="s">
        <v>93</v>
      </c>
      <c r="D32" s="10" t="s">
        <v>33</v>
      </c>
      <c r="E32" s="10" t="s">
        <v>54</v>
      </c>
      <c r="F32" s="20" t="s">
        <v>21</v>
      </c>
      <c r="G32" s="21"/>
      <c r="H32" s="21">
        <v>12000</v>
      </c>
      <c r="I32" s="18"/>
      <c r="J32" s="21"/>
      <c r="K32" s="21"/>
      <c r="L32" s="21"/>
      <c r="M32" s="21"/>
      <c r="N32" s="21"/>
      <c r="O32" s="21"/>
      <c r="P32" s="21"/>
      <c r="Q32" s="21"/>
      <c r="R32" s="21"/>
      <c r="S32" s="21">
        <f t="shared" si="2"/>
        <v>12000</v>
      </c>
      <c r="T32" s="21">
        <v>-600</v>
      </c>
      <c r="U32" s="21">
        <f t="shared" si="3"/>
        <v>11400</v>
      </c>
      <c r="V32" s="30"/>
    </row>
    <row r="33" spans="2:22" x14ac:dyDescent="0.25">
      <c r="B33" s="17">
        <v>21</v>
      </c>
      <c r="C33" s="19" t="s">
        <v>93</v>
      </c>
      <c r="D33" s="10" t="s">
        <v>34</v>
      </c>
      <c r="E33" s="10" t="s">
        <v>51</v>
      </c>
      <c r="F33" s="20" t="s">
        <v>21</v>
      </c>
      <c r="G33" s="21"/>
      <c r="H33" s="21">
        <v>13000</v>
      </c>
      <c r="I33" s="18"/>
      <c r="J33" s="21"/>
      <c r="K33" s="21"/>
      <c r="L33" s="21"/>
      <c r="M33" s="21"/>
      <c r="N33" s="21"/>
      <c r="O33" s="21"/>
      <c r="P33" s="21"/>
      <c r="Q33" s="21"/>
      <c r="R33" s="21"/>
      <c r="S33" s="21">
        <f t="shared" si="2"/>
        <v>13000</v>
      </c>
      <c r="T33" s="21">
        <v>-650</v>
      </c>
      <c r="U33" s="21">
        <f t="shared" si="3"/>
        <v>12350</v>
      </c>
      <c r="V33" s="30"/>
    </row>
    <row r="34" spans="2:22" x14ac:dyDescent="0.25">
      <c r="B34" s="17">
        <v>22</v>
      </c>
      <c r="C34" s="19" t="s">
        <v>93</v>
      </c>
      <c r="D34" s="10" t="s">
        <v>35</v>
      </c>
      <c r="E34" s="10" t="s">
        <v>55</v>
      </c>
      <c r="F34" s="20" t="s">
        <v>21</v>
      </c>
      <c r="G34" s="21"/>
      <c r="H34" s="21">
        <v>11000</v>
      </c>
      <c r="I34" s="18"/>
      <c r="J34" s="21"/>
      <c r="K34" s="21"/>
      <c r="L34" s="21"/>
      <c r="M34" s="21"/>
      <c r="N34" s="21"/>
      <c r="O34" s="21"/>
      <c r="P34" s="21"/>
      <c r="Q34" s="21"/>
      <c r="R34" s="21"/>
      <c r="S34" s="21">
        <f t="shared" si="2"/>
        <v>11000</v>
      </c>
      <c r="T34" s="21">
        <v>-550</v>
      </c>
      <c r="U34" s="21">
        <f t="shared" si="3"/>
        <v>10450</v>
      </c>
      <c r="V34" s="30"/>
    </row>
    <row r="35" spans="2:22" x14ac:dyDescent="0.25">
      <c r="B35" s="17">
        <v>23</v>
      </c>
      <c r="C35" s="19" t="s">
        <v>93</v>
      </c>
      <c r="D35" s="10" t="s">
        <v>36</v>
      </c>
      <c r="E35" s="10" t="s">
        <v>56</v>
      </c>
      <c r="F35" s="20" t="s">
        <v>21</v>
      </c>
      <c r="G35" s="21"/>
      <c r="H35" s="21">
        <v>15000</v>
      </c>
      <c r="I35" s="18"/>
      <c r="J35" s="21"/>
      <c r="K35" s="21"/>
      <c r="L35" s="21"/>
      <c r="M35" s="21"/>
      <c r="N35" s="21"/>
      <c r="O35" s="21"/>
      <c r="P35" s="21"/>
      <c r="Q35" s="21"/>
      <c r="R35" s="21"/>
      <c r="S35" s="21">
        <f t="shared" si="2"/>
        <v>15000</v>
      </c>
      <c r="T35" s="21">
        <v>-750</v>
      </c>
      <c r="U35" s="21">
        <f t="shared" si="3"/>
        <v>14250</v>
      </c>
      <c r="V35" s="30"/>
    </row>
    <row r="36" spans="2:22" x14ac:dyDescent="0.25">
      <c r="B36" s="17">
        <v>24</v>
      </c>
      <c r="C36" s="19" t="s">
        <v>93</v>
      </c>
      <c r="D36" s="10" t="s">
        <v>37</v>
      </c>
      <c r="E36" s="10" t="s">
        <v>57</v>
      </c>
      <c r="F36" s="20" t="s">
        <v>21</v>
      </c>
      <c r="G36" s="21"/>
      <c r="H36" s="21">
        <v>11000</v>
      </c>
      <c r="I36" s="18"/>
      <c r="J36" s="21"/>
      <c r="K36" s="21"/>
      <c r="L36" s="21"/>
      <c r="M36" s="21"/>
      <c r="N36" s="21"/>
      <c r="O36" s="21"/>
      <c r="P36" s="21"/>
      <c r="Q36" s="21"/>
      <c r="R36" s="21"/>
      <c r="S36" s="21">
        <f t="shared" si="2"/>
        <v>11000</v>
      </c>
      <c r="T36" s="21">
        <v>-550</v>
      </c>
      <c r="U36" s="21">
        <f t="shared" si="3"/>
        <v>10450</v>
      </c>
      <c r="V36" s="30"/>
    </row>
    <row r="37" spans="2:22" x14ac:dyDescent="0.25">
      <c r="B37" s="17">
        <v>25</v>
      </c>
      <c r="C37" s="19" t="s">
        <v>93</v>
      </c>
      <c r="D37" s="10" t="s">
        <v>117</v>
      </c>
      <c r="E37" s="10" t="s">
        <v>118</v>
      </c>
      <c r="F37" s="20" t="s">
        <v>21</v>
      </c>
      <c r="G37" s="21"/>
      <c r="H37" s="21">
        <v>12000</v>
      </c>
      <c r="I37" s="18"/>
      <c r="J37" s="21"/>
      <c r="K37" s="21"/>
      <c r="L37" s="21"/>
      <c r="M37" s="21"/>
      <c r="N37" s="21"/>
      <c r="O37" s="21"/>
      <c r="P37" s="21"/>
      <c r="Q37" s="21"/>
      <c r="R37" s="21"/>
      <c r="S37" s="21">
        <f t="shared" si="2"/>
        <v>12000</v>
      </c>
      <c r="T37" s="21">
        <f>-600-3000</f>
        <v>-3600</v>
      </c>
      <c r="U37" s="21">
        <f t="shared" si="3"/>
        <v>8400</v>
      </c>
      <c r="V37" s="30"/>
    </row>
    <row r="38" spans="2:22" x14ac:dyDescent="0.25">
      <c r="B38" s="17">
        <v>26</v>
      </c>
      <c r="C38" s="19" t="s">
        <v>93</v>
      </c>
      <c r="D38" s="10" t="s">
        <v>38</v>
      </c>
      <c r="E38" s="10" t="s">
        <v>58</v>
      </c>
      <c r="F38" s="20" t="s">
        <v>21</v>
      </c>
      <c r="G38" s="21"/>
      <c r="H38" s="21">
        <v>15000</v>
      </c>
      <c r="I38" s="18"/>
      <c r="J38" s="21"/>
      <c r="K38" s="21"/>
      <c r="L38" s="21"/>
      <c r="M38" s="21"/>
      <c r="N38" s="21"/>
      <c r="O38" s="21"/>
      <c r="P38" s="21"/>
      <c r="Q38" s="21"/>
      <c r="R38" s="21"/>
      <c r="S38" s="21">
        <f t="shared" si="2"/>
        <v>15000</v>
      </c>
      <c r="T38" s="21">
        <v>-750</v>
      </c>
      <c r="U38" s="21">
        <f t="shared" si="3"/>
        <v>14250</v>
      </c>
      <c r="V38" s="30"/>
    </row>
    <row r="39" spans="2:22" x14ac:dyDescent="0.25">
      <c r="B39" s="17">
        <v>27</v>
      </c>
      <c r="C39" s="19" t="s">
        <v>93</v>
      </c>
      <c r="D39" s="10" t="s">
        <v>39</v>
      </c>
      <c r="E39" s="10" t="s">
        <v>59</v>
      </c>
      <c r="F39" s="20" t="s">
        <v>21</v>
      </c>
      <c r="G39" s="21"/>
      <c r="H39" s="21">
        <v>11000</v>
      </c>
      <c r="I39" s="18"/>
      <c r="J39" s="21"/>
      <c r="K39" s="21"/>
      <c r="L39" s="21"/>
      <c r="M39" s="21"/>
      <c r="N39" s="21"/>
      <c r="O39" s="21"/>
      <c r="P39" s="21"/>
      <c r="Q39" s="21"/>
      <c r="R39" s="21"/>
      <c r="S39" s="21">
        <f t="shared" si="2"/>
        <v>11000</v>
      </c>
      <c r="T39" s="21">
        <v>-550</v>
      </c>
      <c r="U39" s="21">
        <f t="shared" si="3"/>
        <v>10450</v>
      </c>
      <c r="V39" s="30"/>
    </row>
    <row r="40" spans="2:22" x14ac:dyDescent="0.25">
      <c r="B40" s="17">
        <v>28</v>
      </c>
      <c r="C40" s="19" t="s">
        <v>93</v>
      </c>
      <c r="D40" s="10" t="s">
        <v>40</v>
      </c>
      <c r="E40" s="10" t="s">
        <v>109</v>
      </c>
      <c r="F40" s="20" t="s">
        <v>21</v>
      </c>
      <c r="G40" s="21"/>
      <c r="H40" s="21">
        <v>9000</v>
      </c>
      <c r="I40" s="18"/>
      <c r="J40" s="21"/>
      <c r="K40" s="21"/>
      <c r="L40" s="21"/>
      <c r="M40" s="21"/>
      <c r="N40" s="21"/>
      <c r="O40" s="21"/>
      <c r="P40" s="21"/>
      <c r="Q40" s="21"/>
      <c r="R40" s="21"/>
      <c r="S40" s="21">
        <f t="shared" si="2"/>
        <v>9000</v>
      </c>
      <c r="T40" s="21">
        <v>-450</v>
      </c>
      <c r="U40" s="21">
        <f t="shared" si="3"/>
        <v>8550</v>
      </c>
      <c r="V40" s="30"/>
    </row>
    <row r="41" spans="2:22" x14ac:dyDescent="0.25">
      <c r="B41" s="17">
        <v>29</v>
      </c>
      <c r="C41" s="19" t="s">
        <v>93</v>
      </c>
      <c r="D41" s="10" t="s">
        <v>41</v>
      </c>
      <c r="E41" s="10" t="s">
        <v>55</v>
      </c>
      <c r="F41" s="20" t="s">
        <v>21</v>
      </c>
      <c r="G41" s="21"/>
      <c r="H41" s="21">
        <v>9000</v>
      </c>
      <c r="I41" s="18"/>
      <c r="J41" s="21"/>
      <c r="K41" s="21"/>
      <c r="L41" s="21"/>
      <c r="M41" s="21"/>
      <c r="N41" s="21"/>
      <c r="O41" s="21"/>
      <c r="P41" s="21"/>
      <c r="Q41" s="21"/>
      <c r="R41" s="21"/>
      <c r="S41" s="21">
        <f t="shared" si="2"/>
        <v>9000</v>
      </c>
      <c r="T41" s="21">
        <v>-450</v>
      </c>
      <c r="U41" s="21">
        <f t="shared" si="3"/>
        <v>8550</v>
      </c>
      <c r="V41" s="30"/>
    </row>
    <row r="42" spans="2:22" x14ac:dyDescent="0.25">
      <c r="B42" s="17">
        <v>30</v>
      </c>
      <c r="C42" s="19" t="s">
        <v>93</v>
      </c>
      <c r="D42" s="10" t="s">
        <v>42</v>
      </c>
      <c r="E42" s="10" t="s">
        <v>55</v>
      </c>
      <c r="F42" s="20" t="s">
        <v>21</v>
      </c>
      <c r="G42" s="21"/>
      <c r="H42" s="21">
        <v>13000</v>
      </c>
      <c r="I42" s="18"/>
      <c r="J42" s="21"/>
      <c r="K42" s="21"/>
      <c r="L42" s="21"/>
      <c r="M42" s="21"/>
      <c r="N42" s="21"/>
      <c r="O42" s="21"/>
      <c r="P42" s="21"/>
      <c r="Q42" s="21"/>
      <c r="R42" s="21"/>
      <c r="S42" s="21">
        <f t="shared" si="2"/>
        <v>13000</v>
      </c>
      <c r="T42" s="21">
        <v>-650</v>
      </c>
      <c r="U42" s="21">
        <f t="shared" si="3"/>
        <v>12350</v>
      </c>
      <c r="V42" s="30"/>
    </row>
    <row r="43" spans="2:22" x14ac:dyDescent="0.25">
      <c r="B43" s="17">
        <v>31</v>
      </c>
      <c r="C43" s="19" t="s">
        <v>93</v>
      </c>
      <c r="D43" s="10" t="s">
        <v>43</v>
      </c>
      <c r="E43" s="10" t="s">
        <v>55</v>
      </c>
      <c r="F43" s="20" t="s">
        <v>21</v>
      </c>
      <c r="G43" s="21"/>
      <c r="H43" s="21">
        <v>15000</v>
      </c>
      <c r="I43" s="18"/>
      <c r="K43" s="21"/>
      <c r="L43" s="21"/>
      <c r="M43" s="21"/>
      <c r="N43" s="21"/>
      <c r="O43" s="21"/>
      <c r="P43" s="21"/>
      <c r="Q43" s="21"/>
      <c r="R43" s="21"/>
      <c r="S43" s="21">
        <f t="shared" si="2"/>
        <v>15000</v>
      </c>
      <c r="T43" s="21">
        <v>-750</v>
      </c>
      <c r="U43" s="21">
        <f t="shared" si="3"/>
        <v>14250</v>
      </c>
      <c r="V43" s="30"/>
    </row>
    <row r="44" spans="2:22" x14ac:dyDescent="0.25">
      <c r="B44" s="17">
        <v>32</v>
      </c>
      <c r="C44" s="19" t="s">
        <v>93</v>
      </c>
      <c r="D44" s="10" t="s">
        <v>44</v>
      </c>
      <c r="E44" s="10" t="s">
        <v>60</v>
      </c>
      <c r="F44" s="20" t="s">
        <v>21</v>
      </c>
      <c r="G44" s="21"/>
      <c r="H44" s="21">
        <v>11000</v>
      </c>
      <c r="I44" s="18"/>
      <c r="J44" s="21"/>
      <c r="K44" s="21"/>
      <c r="L44" s="21"/>
      <c r="M44" s="21"/>
      <c r="N44" s="21"/>
      <c r="O44" s="21"/>
      <c r="P44" s="21"/>
      <c r="Q44" s="21"/>
      <c r="R44" s="21"/>
      <c r="S44" s="21">
        <f t="shared" si="2"/>
        <v>11000</v>
      </c>
      <c r="T44" s="21">
        <v>-550</v>
      </c>
      <c r="U44" s="21">
        <f t="shared" si="3"/>
        <v>10450</v>
      </c>
      <c r="V44" s="30"/>
    </row>
    <row r="45" spans="2:22" x14ac:dyDescent="0.25">
      <c r="B45" s="17">
        <v>33</v>
      </c>
      <c r="C45" s="19" t="s">
        <v>93</v>
      </c>
      <c r="D45" s="10" t="s">
        <v>102</v>
      </c>
      <c r="E45" s="10" t="s">
        <v>61</v>
      </c>
      <c r="F45" s="20" t="s">
        <v>21</v>
      </c>
      <c r="G45" s="21"/>
      <c r="H45" s="21">
        <v>15000</v>
      </c>
      <c r="I45" s="18"/>
      <c r="J45" s="21"/>
      <c r="K45" s="21"/>
      <c r="L45" s="21"/>
      <c r="M45" s="21"/>
      <c r="N45" s="21"/>
      <c r="O45" s="21"/>
      <c r="P45" s="21"/>
      <c r="Q45" s="21"/>
      <c r="R45" s="21"/>
      <c r="S45" s="21">
        <f t="shared" si="2"/>
        <v>15000</v>
      </c>
      <c r="T45" s="21">
        <v>-750</v>
      </c>
      <c r="U45" s="21">
        <f t="shared" si="3"/>
        <v>14250</v>
      </c>
      <c r="V45" s="30"/>
    </row>
    <row r="46" spans="2:22" x14ac:dyDescent="0.25">
      <c r="B46" s="17">
        <v>34</v>
      </c>
      <c r="C46" s="19" t="s">
        <v>93</v>
      </c>
      <c r="D46" s="10" t="s">
        <v>45</v>
      </c>
      <c r="E46" s="10" t="s">
        <v>62</v>
      </c>
      <c r="F46" s="20" t="s">
        <v>21</v>
      </c>
      <c r="G46" s="21"/>
      <c r="H46" s="21">
        <v>15000</v>
      </c>
      <c r="I46" s="18"/>
      <c r="J46" s="21"/>
      <c r="K46" s="21"/>
      <c r="L46" s="21"/>
      <c r="M46" s="21"/>
      <c r="N46" s="21"/>
      <c r="O46" s="21"/>
      <c r="P46" s="21"/>
      <c r="Q46" s="21"/>
      <c r="R46" s="21"/>
      <c r="S46" s="21">
        <f t="shared" si="2"/>
        <v>15000</v>
      </c>
      <c r="T46" s="21">
        <v>-669.64</v>
      </c>
      <c r="U46" s="21">
        <f t="shared" si="3"/>
        <v>14330.36</v>
      </c>
      <c r="V46" s="30"/>
    </row>
    <row r="47" spans="2:22" x14ac:dyDescent="0.25">
      <c r="B47" s="17">
        <v>35</v>
      </c>
      <c r="C47" s="19" t="s">
        <v>93</v>
      </c>
      <c r="D47" s="10" t="s">
        <v>46</v>
      </c>
      <c r="E47" s="10" t="s">
        <v>109</v>
      </c>
      <c r="F47" s="20" t="s">
        <v>21</v>
      </c>
      <c r="G47" s="21"/>
      <c r="H47" s="21">
        <v>9000</v>
      </c>
      <c r="I47" s="18"/>
      <c r="J47" s="21"/>
      <c r="K47" s="21"/>
      <c r="L47" s="21"/>
      <c r="M47" s="21"/>
      <c r="N47" s="21"/>
      <c r="O47" s="21"/>
      <c r="P47" s="21"/>
      <c r="Q47" s="21"/>
      <c r="R47" s="21"/>
      <c r="S47" s="21">
        <f t="shared" si="2"/>
        <v>9000</v>
      </c>
      <c r="T47" s="21">
        <v>-450</v>
      </c>
      <c r="U47" s="21">
        <f t="shared" si="3"/>
        <v>8550</v>
      </c>
      <c r="V47" s="30"/>
    </row>
    <row r="48" spans="2:22" x14ac:dyDescent="0.25">
      <c r="B48" s="17">
        <v>36</v>
      </c>
      <c r="C48" s="19" t="s">
        <v>93</v>
      </c>
      <c r="D48" s="10" t="s">
        <v>47</v>
      </c>
      <c r="E48" s="10" t="s">
        <v>109</v>
      </c>
      <c r="F48" s="20" t="s">
        <v>21</v>
      </c>
      <c r="G48" s="21"/>
      <c r="H48" s="21">
        <v>10000</v>
      </c>
      <c r="I48" s="18"/>
      <c r="J48" s="21"/>
      <c r="K48" s="21"/>
      <c r="L48" s="21"/>
      <c r="M48" s="21"/>
      <c r="N48" s="21"/>
      <c r="O48" s="21"/>
      <c r="P48" s="21"/>
      <c r="Q48" s="21"/>
      <c r="R48" s="21"/>
      <c r="S48" s="21">
        <f t="shared" si="2"/>
        <v>10000</v>
      </c>
      <c r="T48" s="21">
        <v>-500</v>
      </c>
      <c r="U48" s="21">
        <f t="shared" si="3"/>
        <v>9500</v>
      </c>
      <c r="V48" s="30"/>
    </row>
    <row r="49" spans="2:22" x14ac:dyDescent="0.25">
      <c r="B49" s="17">
        <v>37</v>
      </c>
      <c r="C49" s="19" t="s">
        <v>93</v>
      </c>
      <c r="D49" s="10" t="s">
        <v>48</v>
      </c>
      <c r="E49" s="10" t="s">
        <v>64</v>
      </c>
      <c r="F49" s="20" t="s">
        <v>21</v>
      </c>
      <c r="G49" s="21"/>
      <c r="H49" s="21">
        <v>15000</v>
      </c>
      <c r="I49" s="18"/>
      <c r="J49" s="21"/>
      <c r="K49" s="21"/>
      <c r="L49" s="21"/>
      <c r="M49" s="21"/>
      <c r="N49" s="21"/>
      <c r="O49" s="21"/>
      <c r="P49" s="21"/>
      <c r="Q49" s="21"/>
      <c r="R49" s="21"/>
      <c r="S49" s="21">
        <f t="shared" si="2"/>
        <v>15000</v>
      </c>
      <c r="T49" s="21">
        <v>-750</v>
      </c>
      <c r="U49" s="21">
        <f t="shared" si="3"/>
        <v>14250</v>
      </c>
      <c r="V49" s="30"/>
    </row>
    <row r="50" spans="2:22" x14ac:dyDescent="0.25">
      <c r="B50" s="17">
        <v>38</v>
      </c>
      <c r="C50" s="19" t="s">
        <v>93</v>
      </c>
      <c r="D50" s="10" t="s">
        <v>49</v>
      </c>
      <c r="E50" s="10" t="s">
        <v>62</v>
      </c>
      <c r="F50" s="20" t="s">
        <v>21</v>
      </c>
      <c r="G50" s="21"/>
      <c r="H50" s="21">
        <v>15000</v>
      </c>
      <c r="I50" s="18"/>
      <c r="J50" s="21"/>
      <c r="K50" s="21"/>
      <c r="L50" s="21"/>
      <c r="M50" s="21"/>
      <c r="N50" s="21"/>
      <c r="O50" s="21"/>
      <c r="P50" s="21"/>
      <c r="Q50" s="21"/>
      <c r="R50" s="21"/>
      <c r="S50" s="21">
        <f t="shared" si="2"/>
        <v>15000</v>
      </c>
      <c r="T50" s="21">
        <v>-750</v>
      </c>
      <c r="U50" s="21">
        <f t="shared" si="3"/>
        <v>14250</v>
      </c>
      <c r="V50" s="30"/>
    </row>
    <row r="51" spans="2:22" x14ac:dyDescent="0.25">
      <c r="B51" s="17">
        <v>39</v>
      </c>
      <c r="C51" s="19" t="s">
        <v>93</v>
      </c>
      <c r="D51" s="10" t="s">
        <v>50</v>
      </c>
      <c r="E51" s="10" t="s">
        <v>65</v>
      </c>
      <c r="F51" s="20" t="s">
        <v>21</v>
      </c>
      <c r="G51" s="23"/>
      <c r="H51" s="23">
        <v>8000</v>
      </c>
      <c r="I51" s="18"/>
      <c r="J51" s="23"/>
      <c r="K51" s="23"/>
      <c r="L51" s="23"/>
      <c r="M51" s="23"/>
      <c r="N51" s="23"/>
      <c r="O51" s="23"/>
      <c r="P51" s="23"/>
      <c r="Q51" s="23"/>
      <c r="R51" s="21"/>
      <c r="S51" s="21">
        <f t="shared" si="2"/>
        <v>8000</v>
      </c>
      <c r="T51" s="21">
        <v>-400</v>
      </c>
      <c r="U51" s="21">
        <f t="shared" si="3"/>
        <v>7600</v>
      </c>
      <c r="V51" s="30"/>
    </row>
    <row r="52" spans="2:22" x14ac:dyDescent="0.25">
      <c r="B52" s="17">
        <v>40</v>
      </c>
      <c r="C52" s="19" t="s">
        <v>93</v>
      </c>
      <c r="D52" s="10" t="s">
        <v>94</v>
      </c>
      <c r="E52" s="10" t="s">
        <v>51</v>
      </c>
      <c r="F52" s="20" t="s">
        <v>21</v>
      </c>
      <c r="G52" s="23"/>
      <c r="H52" s="23">
        <v>15000</v>
      </c>
      <c r="I52" s="18"/>
      <c r="J52" s="23"/>
      <c r="K52" s="23"/>
      <c r="L52" s="23"/>
      <c r="M52" s="23"/>
      <c r="N52" s="23"/>
      <c r="O52" s="23"/>
      <c r="P52" s="23"/>
      <c r="Q52" s="23"/>
      <c r="R52" s="21"/>
      <c r="S52" s="21">
        <f t="shared" si="2"/>
        <v>15000</v>
      </c>
      <c r="T52" s="21">
        <v>-750</v>
      </c>
      <c r="U52" s="21">
        <f>SUM(S52:T52)</f>
        <v>14250</v>
      </c>
      <c r="V52" s="30"/>
    </row>
    <row r="53" spans="2:22" x14ac:dyDescent="0.25">
      <c r="B53" s="17">
        <v>41</v>
      </c>
      <c r="C53" s="19" t="s">
        <v>93</v>
      </c>
      <c r="D53" s="10" t="s">
        <v>95</v>
      </c>
      <c r="E53" s="10" t="s">
        <v>96</v>
      </c>
      <c r="F53" s="20" t="s">
        <v>21</v>
      </c>
      <c r="G53" s="23"/>
      <c r="H53" s="23">
        <v>11000</v>
      </c>
      <c r="I53" s="18"/>
      <c r="J53" s="23"/>
      <c r="K53" s="23"/>
      <c r="L53" s="23"/>
      <c r="M53" s="23"/>
      <c r="N53" s="23"/>
      <c r="O53" s="23"/>
      <c r="P53" s="23"/>
      <c r="Q53" s="23"/>
      <c r="R53" s="21"/>
      <c r="S53" s="21">
        <f t="shared" si="2"/>
        <v>11000</v>
      </c>
      <c r="T53" s="21">
        <v>-550</v>
      </c>
      <c r="U53" s="21">
        <f>SUM(S53:T53)</f>
        <v>10450</v>
      </c>
      <c r="V53" s="30"/>
    </row>
    <row r="54" spans="2:22" x14ac:dyDescent="0.25">
      <c r="B54" s="17">
        <v>42</v>
      </c>
      <c r="C54" s="19" t="s">
        <v>93</v>
      </c>
      <c r="D54" s="10" t="s">
        <v>99</v>
      </c>
      <c r="E54" s="10" t="s">
        <v>98</v>
      </c>
      <c r="F54" s="20" t="s">
        <v>21</v>
      </c>
      <c r="G54" s="23"/>
      <c r="H54" s="23">
        <v>15000</v>
      </c>
      <c r="I54" s="18"/>
      <c r="J54" s="23"/>
      <c r="K54" s="23"/>
      <c r="L54" s="23"/>
      <c r="M54" s="23"/>
      <c r="N54" s="23"/>
      <c r="O54" s="23"/>
      <c r="P54" s="23"/>
      <c r="Q54" s="23"/>
      <c r="R54" s="21"/>
      <c r="S54" s="21">
        <f t="shared" si="2"/>
        <v>15000</v>
      </c>
      <c r="T54" s="21">
        <v>-750</v>
      </c>
      <c r="U54" s="21">
        <f>SUM(S54:T54)</f>
        <v>14250</v>
      </c>
      <c r="V54" s="30"/>
    </row>
    <row r="55" spans="2:22" x14ac:dyDescent="0.25">
      <c r="B55" s="17">
        <v>43</v>
      </c>
      <c r="C55" s="19" t="s">
        <v>93</v>
      </c>
      <c r="D55" s="10" t="s">
        <v>101</v>
      </c>
      <c r="E55" s="10" t="s">
        <v>100</v>
      </c>
      <c r="F55" s="20" t="s">
        <v>21</v>
      </c>
      <c r="G55" s="23"/>
      <c r="H55" s="23">
        <v>15000</v>
      </c>
      <c r="I55" s="18"/>
      <c r="J55" s="23"/>
      <c r="K55" s="23"/>
      <c r="L55" s="23"/>
      <c r="M55" s="23"/>
      <c r="N55" s="23"/>
      <c r="O55" s="23"/>
      <c r="P55" s="23"/>
      <c r="Q55" s="23"/>
      <c r="R55" s="21"/>
      <c r="S55" s="21">
        <f t="shared" si="2"/>
        <v>15000</v>
      </c>
      <c r="T55" s="21">
        <v>-750</v>
      </c>
      <c r="U55" s="21">
        <f t="shared" si="3"/>
        <v>14250</v>
      </c>
      <c r="V55" s="30"/>
    </row>
    <row r="56" spans="2:22" x14ac:dyDescent="0.25">
      <c r="B56" s="17">
        <v>44</v>
      </c>
      <c r="C56" s="19" t="s">
        <v>93</v>
      </c>
      <c r="D56" s="10" t="s">
        <v>103</v>
      </c>
      <c r="E56" s="10" t="s">
        <v>98</v>
      </c>
      <c r="F56" s="20" t="s">
        <v>21</v>
      </c>
      <c r="G56" s="23"/>
      <c r="H56" s="23">
        <v>15000</v>
      </c>
      <c r="I56" s="18"/>
      <c r="J56" s="23"/>
      <c r="K56" s="23"/>
      <c r="L56" s="23"/>
      <c r="M56" s="23"/>
      <c r="N56" s="23"/>
      <c r="O56" s="23"/>
      <c r="P56" s="23"/>
      <c r="Q56" s="23"/>
      <c r="R56" s="21"/>
      <c r="S56" s="21">
        <f t="shared" si="2"/>
        <v>15000</v>
      </c>
      <c r="T56" s="21">
        <v>-669.64</v>
      </c>
      <c r="U56" s="21">
        <f t="shared" ref="U56:U62" si="4">SUM(S56:T56)</f>
        <v>14330.36</v>
      </c>
      <c r="V56" s="30"/>
    </row>
    <row r="57" spans="2:22" x14ac:dyDescent="0.25">
      <c r="B57" s="17">
        <v>45</v>
      </c>
      <c r="C57" s="19" t="s">
        <v>93</v>
      </c>
      <c r="D57" s="10" t="s">
        <v>104</v>
      </c>
      <c r="E57" s="10" t="s">
        <v>98</v>
      </c>
      <c r="F57" s="20" t="s">
        <v>21</v>
      </c>
      <c r="G57" s="23"/>
      <c r="H57" s="23">
        <v>15000</v>
      </c>
      <c r="I57" s="18"/>
      <c r="J57" s="23"/>
      <c r="K57" s="23"/>
      <c r="L57" s="23"/>
      <c r="M57" s="23"/>
      <c r="N57" s="23"/>
      <c r="O57" s="23"/>
      <c r="P57" s="23"/>
      <c r="Q57" s="23"/>
      <c r="R57" s="21"/>
      <c r="S57" s="21">
        <f t="shared" si="2"/>
        <v>15000</v>
      </c>
      <c r="T57" s="21">
        <v>-750</v>
      </c>
      <c r="U57" s="21">
        <f t="shared" si="4"/>
        <v>14250</v>
      </c>
      <c r="V57" s="30"/>
    </row>
    <row r="58" spans="2:22" x14ac:dyDescent="0.25">
      <c r="B58" s="17">
        <v>46</v>
      </c>
      <c r="C58" s="19" t="s">
        <v>93</v>
      </c>
      <c r="D58" s="10" t="s">
        <v>105</v>
      </c>
      <c r="E58" s="10" t="s">
        <v>62</v>
      </c>
      <c r="F58" s="20" t="s">
        <v>21</v>
      </c>
      <c r="G58" s="23"/>
      <c r="H58" s="23">
        <v>9000</v>
      </c>
      <c r="I58" s="18"/>
      <c r="J58" s="23"/>
      <c r="K58" s="23"/>
      <c r="L58" s="23"/>
      <c r="M58" s="23"/>
      <c r="N58" s="23"/>
      <c r="O58" s="23"/>
      <c r="P58" s="23"/>
      <c r="Q58" s="23"/>
      <c r="R58" s="21"/>
      <c r="S58" s="21">
        <f t="shared" si="2"/>
        <v>9000</v>
      </c>
      <c r="T58" s="21">
        <v>-450</v>
      </c>
      <c r="U58" s="21">
        <f>SUM(S58:T58)</f>
        <v>8550</v>
      </c>
      <c r="V58" s="30"/>
    </row>
    <row r="59" spans="2:22" x14ac:dyDescent="0.25">
      <c r="B59" s="17">
        <v>47</v>
      </c>
      <c r="C59" s="19" t="s">
        <v>93</v>
      </c>
      <c r="D59" s="10" t="s">
        <v>119</v>
      </c>
      <c r="E59" s="10" t="s">
        <v>63</v>
      </c>
      <c r="F59" s="20" t="s">
        <v>21</v>
      </c>
      <c r="G59" s="23"/>
      <c r="H59" s="23">
        <v>7000</v>
      </c>
      <c r="I59" s="18"/>
      <c r="J59" s="23"/>
      <c r="K59" s="23"/>
      <c r="L59" s="23"/>
      <c r="M59" s="23"/>
      <c r="N59" s="23"/>
      <c r="O59" s="23"/>
      <c r="P59" s="23"/>
      <c r="Q59" s="23"/>
      <c r="R59" s="21"/>
      <c r="S59" s="21">
        <f t="shared" si="2"/>
        <v>7000</v>
      </c>
      <c r="T59" s="21">
        <v>-350</v>
      </c>
      <c r="U59" s="21">
        <f t="shared" si="4"/>
        <v>6650</v>
      </c>
      <c r="V59" s="30"/>
    </row>
    <row r="60" spans="2:22" x14ac:dyDescent="0.25">
      <c r="B60" s="17">
        <v>48</v>
      </c>
      <c r="C60" s="19" t="s">
        <v>93</v>
      </c>
      <c r="D60" s="10" t="s">
        <v>106</v>
      </c>
      <c r="E60" s="10" t="s">
        <v>51</v>
      </c>
      <c r="F60" s="20" t="s">
        <v>21</v>
      </c>
      <c r="G60" s="23"/>
      <c r="H60" s="23">
        <v>15000</v>
      </c>
      <c r="I60" s="18"/>
      <c r="J60" s="23"/>
      <c r="K60" s="23"/>
      <c r="L60" s="23"/>
      <c r="M60" s="23"/>
      <c r="N60" s="23"/>
      <c r="O60" s="23"/>
      <c r="P60" s="23"/>
      <c r="Q60" s="23"/>
      <c r="R60" s="21"/>
      <c r="S60" s="21">
        <f t="shared" si="2"/>
        <v>15000</v>
      </c>
      <c r="T60" s="21">
        <v>-750</v>
      </c>
      <c r="U60" s="21">
        <f t="shared" si="4"/>
        <v>14250</v>
      </c>
      <c r="V60" s="30"/>
    </row>
    <row r="61" spans="2:22" x14ac:dyDescent="0.25">
      <c r="B61" s="17">
        <v>49</v>
      </c>
      <c r="C61" s="19" t="s">
        <v>93</v>
      </c>
      <c r="D61" s="9" t="s">
        <v>107</v>
      </c>
      <c r="E61" s="10" t="s">
        <v>51</v>
      </c>
      <c r="F61" s="20" t="s">
        <v>21</v>
      </c>
      <c r="G61" s="23"/>
      <c r="H61" s="23">
        <v>15000</v>
      </c>
      <c r="I61" s="18"/>
      <c r="J61" s="23"/>
      <c r="K61" s="23"/>
      <c r="L61" s="23"/>
      <c r="M61" s="23"/>
      <c r="N61" s="23"/>
      <c r="O61" s="23"/>
      <c r="P61" s="23"/>
      <c r="Q61" s="23"/>
      <c r="R61" s="21"/>
      <c r="S61" s="21">
        <f t="shared" si="2"/>
        <v>15000</v>
      </c>
      <c r="T61" s="21">
        <v>-750</v>
      </c>
      <c r="U61" s="21">
        <f t="shared" si="4"/>
        <v>14250</v>
      </c>
      <c r="V61" s="30"/>
    </row>
    <row r="62" spans="2:22" x14ac:dyDescent="0.25">
      <c r="B62" s="17">
        <v>50</v>
      </c>
      <c r="C62" s="19" t="s">
        <v>93</v>
      </c>
      <c r="D62" s="9" t="s">
        <v>108</v>
      </c>
      <c r="E62" s="10" t="s">
        <v>51</v>
      </c>
      <c r="F62" s="20" t="s">
        <v>21</v>
      </c>
      <c r="G62" s="23"/>
      <c r="H62" s="23">
        <v>15000</v>
      </c>
      <c r="I62" s="18"/>
      <c r="J62" s="23"/>
      <c r="K62" s="23"/>
      <c r="L62" s="23"/>
      <c r="M62" s="23"/>
      <c r="N62" s="23"/>
      <c r="O62" s="23"/>
      <c r="P62" s="23"/>
      <c r="Q62" s="23"/>
      <c r="R62" s="21"/>
      <c r="S62" s="21">
        <f t="shared" si="2"/>
        <v>15000</v>
      </c>
      <c r="T62" s="21">
        <v>-750</v>
      </c>
      <c r="U62" s="21">
        <f t="shared" si="4"/>
        <v>14250</v>
      </c>
      <c r="V62" s="30"/>
    </row>
    <row r="63" spans="2:22" x14ac:dyDescent="0.25">
      <c r="B63" s="17">
        <v>51</v>
      </c>
      <c r="C63" s="19" t="s">
        <v>93</v>
      </c>
      <c r="D63" s="9" t="s">
        <v>113</v>
      </c>
      <c r="E63" s="10" t="s">
        <v>51</v>
      </c>
      <c r="F63" s="20" t="s">
        <v>21</v>
      </c>
      <c r="G63" s="23"/>
      <c r="H63" s="23">
        <v>15000</v>
      </c>
      <c r="I63" s="18"/>
      <c r="J63" s="23"/>
      <c r="K63" s="23"/>
      <c r="L63" s="23"/>
      <c r="M63" s="23"/>
      <c r="N63" s="23"/>
      <c r="O63" s="23"/>
      <c r="P63" s="23"/>
      <c r="Q63" s="23"/>
      <c r="R63" s="21"/>
      <c r="S63" s="21">
        <f>SUM(G63:R63)</f>
        <v>15000</v>
      </c>
      <c r="T63" s="21">
        <v>-750</v>
      </c>
      <c r="U63" s="21">
        <f>SUM(S63:T63)</f>
        <v>14250</v>
      </c>
      <c r="V63" s="30"/>
    </row>
    <row r="64" spans="2:22" x14ac:dyDescent="0.25">
      <c r="B64" s="17">
        <v>52</v>
      </c>
      <c r="C64" s="19" t="s">
        <v>93</v>
      </c>
      <c r="D64" s="9" t="s">
        <v>114</v>
      </c>
      <c r="E64" s="10" t="s">
        <v>115</v>
      </c>
      <c r="F64" s="20" t="s">
        <v>21</v>
      </c>
      <c r="G64" s="23"/>
      <c r="H64" s="23">
        <v>11000</v>
      </c>
      <c r="I64" s="18"/>
      <c r="J64" s="23"/>
      <c r="K64" s="23"/>
      <c r="L64" s="23"/>
      <c r="M64" s="23"/>
      <c r="N64" s="23"/>
      <c r="O64" s="23"/>
      <c r="P64" s="23"/>
      <c r="Q64" s="23"/>
      <c r="R64" s="21"/>
      <c r="S64" s="21">
        <f>SUM(G64:R64)</f>
        <v>11000</v>
      </c>
      <c r="T64" s="21">
        <v>-550</v>
      </c>
      <c r="U64" s="21">
        <f>SUM(S64:T64)</f>
        <v>10450</v>
      </c>
      <c r="V64" s="30"/>
    </row>
    <row r="65" spans="2:22" ht="15.75" thickBot="1" x14ac:dyDescent="0.3">
      <c r="B65" s="24">
        <v>53</v>
      </c>
      <c r="C65" s="25" t="s">
        <v>93</v>
      </c>
      <c r="D65" s="29" t="s">
        <v>116</v>
      </c>
      <c r="E65" s="26" t="s">
        <v>51</v>
      </c>
      <c r="F65" s="27" t="s">
        <v>21</v>
      </c>
      <c r="G65" s="28"/>
      <c r="H65" s="28">
        <v>10000</v>
      </c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>
        <f>SUM(G65:R65)</f>
        <v>10000</v>
      </c>
      <c r="T65" s="28">
        <v>-500</v>
      </c>
      <c r="U65" s="28">
        <f>SUM(S65:T65)</f>
        <v>9500</v>
      </c>
      <c r="V65" s="31"/>
    </row>
  </sheetData>
  <mergeCells count="2">
    <mergeCell ref="B11:V11"/>
    <mergeCell ref="B2:V2"/>
  </mergeCells>
  <printOptions horizontalCentered="1"/>
  <pageMargins left="0.19685039370078741" right="0.19685039370078741" top="0.39370078740157483" bottom="0.39370078740157483" header="0.31496062992125984" footer="0.31496062992125984"/>
  <pageSetup scale="49" orientation="landscape" horizontalDpi="4294967293" verticalDpi="0" r:id="rId1"/>
  <ignoredErrors>
    <ignoredError sqref="L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Erick Alvarado</cp:lastModifiedBy>
  <cp:lastPrinted>2026-02-06T15:18:27Z</cp:lastPrinted>
  <dcterms:created xsi:type="dcterms:W3CDTF">2017-12-05T18:01:17Z</dcterms:created>
  <dcterms:modified xsi:type="dcterms:W3CDTF">2026-02-06T15:20:32Z</dcterms:modified>
</cp:coreProperties>
</file>