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jnimatuji\Documents\EJECUCION PRESUPUESTARIA CUATRIMESTRAL Y METAS MENSUAL\"/>
    </mc:Choice>
  </mc:AlternateContent>
  <xr:revisionPtr revIDLastSave="0" documentId="13_ncr:1_{8F8C5B0C-E813-4EA1-B039-C49B4673E4CB}" xr6:coauthVersionLast="36" xr6:coauthVersionMax="36" xr10:uidLastSave="{00000000-0000-0000-0000-000000000000}"/>
  <bookViews>
    <workbookView xWindow="0" yWindow="0" windowWidth="28800" windowHeight="10455" xr2:uid="{003F28BF-C3F9-4EF4-828E-39BA41CDCF94}"/>
  </bookViews>
  <sheets>
    <sheet name="MATRIZ METAS AGOSTO" sheetId="1" r:id="rId1"/>
    <sheet name="Hoja1" sheetId="2" r:id="rId2"/>
  </sheets>
  <definedNames>
    <definedName name="_xlnm.Print_Area" localSheetId="0">'MATRIZ METAS AGOSTO'!$B$1:$AM$44</definedName>
    <definedName name="_xlnm.Print_Titles" localSheetId="0">'MATRIZ METAS AGOSTO'!$1:$23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5" i="1" l="1"/>
  <c r="S28" i="1"/>
  <c r="S27" i="1"/>
  <c r="S26" i="1"/>
  <c r="R24" i="1"/>
  <c r="AL25" i="1" l="1"/>
  <c r="AA25" i="1"/>
  <c r="G9" i="2"/>
  <c r="Y33" i="1" l="1"/>
  <c r="Y31" i="1"/>
  <c r="X29" i="1"/>
  <c r="Z28" i="1"/>
  <c r="AC25" i="1"/>
  <c r="AC24" i="1" s="1"/>
  <c r="AB26" i="1" l="1"/>
  <c r="AB25" i="1" s="1"/>
  <c r="AB24" i="1" s="1"/>
  <c r="AB28" i="1"/>
  <c r="Q25" i="1" l="1"/>
  <c r="Q24" i="1" s="1"/>
  <c r="N25" i="1"/>
  <c r="AA28" i="1" l="1"/>
  <c r="AA26" i="1"/>
  <c r="AA24" i="1" l="1"/>
  <c r="Z26" i="1"/>
  <c r="AD26" i="1" s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Z25" i="1" l="1"/>
  <c r="AD25" i="1" s="1"/>
  <c r="Z24" i="1"/>
  <c r="AD24" i="1" s="1"/>
  <c r="AI43" i="1"/>
  <c r="Y43" i="1"/>
  <c r="X43" i="1"/>
  <c r="AI42" i="1"/>
  <c r="Y42" i="1"/>
  <c r="X42" i="1"/>
  <c r="AI41" i="1"/>
  <c r="Y41" i="1"/>
  <c r="X41" i="1"/>
  <c r="AI40" i="1"/>
  <c r="Y40" i="1"/>
  <c r="X40" i="1"/>
  <c r="AI39" i="1"/>
  <c r="Y39" i="1"/>
  <c r="X39" i="1"/>
  <c r="AI38" i="1"/>
  <c r="Y38" i="1"/>
  <c r="X38" i="1"/>
  <c r="AI37" i="1"/>
  <c r="Y37" i="1"/>
  <c r="X37" i="1"/>
  <c r="AI36" i="1"/>
  <c r="Y36" i="1"/>
  <c r="X36" i="1"/>
  <c r="AI35" i="1"/>
  <c r="Y35" i="1"/>
  <c r="AJ35" i="1" s="1"/>
  <c r="AK35" i="1" s="1"/>
  <c r="X35" i="1"/>
  <c r="AI34" i="1"/>
  <c r="Y34" i="1"/>
  <c r="X34" i="1"/>
  <c r="AI33" i="1"/>
  <c r="X33" i="1"/>
  <c r="AI32" i="1"/>
  <c r="Y32" i="1"/>
  <c r="X32" i="1"/>
  <c r="AI31" i="1"/>
  <c r="X31" i="1"/>
  <c r="AI30" i="1"/>
  <c r="X30" i="1"/>
  <c r="AI29" i="1"/>
  <c r="Y29" i="1"/>
  <c r="AI28" i="1"/>
  <c r="W28" i="1"/>
  <c r="V28" i="1"/>
  <c r="U28" i="1"/>
  <c r="T28" i="1"/>
  <c r="Y28" i="1" s="1"/>
  <c r="J28" i="1"/>
  <c r="AI27" i="1"/>
  <c r="Y27" i="1"/>
  <c r="X27" i="1"/>
  <c r="J27" i="1"/>
  <c r="AI26" i="1"/>
  <c r="W26" i="1"/>
  <c r="V26" i="1"/>
  <c r="U26" i="1"/>
  <c r="T26" i="1"/>
  <c r="J26" i="1"/>
  <c r="AH25" i="1"/>
  <c r="AH24" i="1" s="1"/>
  <c r="AG25" i="1"/>
  <c r="AG24" i="1" s="1"/>
  <c r="AF25" i="1"/>
  <c r="AF24" i="1" s="1"/>
  <c r="AE25" i="1"/>
  <c r="P25" i="1"/>
  <c r="O25" i="1"/>
  <c r="N24" i="1"/>
  <c r="M25" i="1"/>
  <c r="M24" i="1" s="1"/>
  <c r="L25" i="1"/>
  <c r="L24" i="1" s="1"/>
  <c r="K25" i="1"/>
  <c r="P24" i="1"/>
  <c r="O24" i="1"/>
  <c r="I24" i="1"/>
  <c r="S25" i="1" l="1"/>
  <c r="AJ42" i="1"/>
  <c r="AK42" i="1" s="1"/>
  <c r="AJ43" i="1"/>
  <c r="AK43" i="1" s="1"/>
  <c r="AE24" i="1"/>
  <c r="AI24" i="1" s="1"/>
  <c r="AI25" i="1"/>
  <c r="AJ29" i="1"/>
  <c r="AK29" i="1" s="1"/>
  <c r="AJ27" i="1"/>
  <c r="AK27" i="1" s="1"/>
  <c r="K24" i="1"/>
  <c r="J25" i="1"/>
  <c r="W24" i="1"/>
  <c r="T25" i="1"/>
  <c r="U25" i="1"/>
  <c r="AJ33" i="1"/>
  <c r="AK33" i="1" s="1"/>
  <c r="AJ41" i="1"/>
  <c r="AK41" i="1" s="1"/>
  <c r="Y26" i="1"/>
  <c r="AJ26" i="1" s="1"/>
  <c r="AK26" i="1" s="1"/>
  <c r="W25" i="1"/>
  <c r="X26" i="1"/>
  <c r="V25" i="1"/>
  <c r="AJ34" i="1"/>
  <c r="AK34" i="1" s="1"/>
  <c r="AJ37" i="1"/>
  <c r="AK37" i="1" s="1"/>
  <c r="AJ31" i="1"/>
  <c r="AK31" i="1" s="1"/>
  <c r="AJ38" i="1"/>
  <c r="AK38" i="1" s="1"/>
  <c r="AJ39" i="1"/>
  <c r="AK39" i="1" s="1"/>
  <c r="AJ32" i="1"/>
  <c r="AK32" i="1" s="1"/>
  <c r="AJ36" i="1"/>
  <c r="AK36" i="1" s="1"/>
  <c r="AJ40" i="1"/>
  <c r="AK40" i="1" s="1"/>
  <c r="X28" i="1"/>
  <c r="AJ28" i="1"/>
  <c r="AK28" i="1" s="1"/>
  <c r="T24" i="1"/>
  <c r="U24" i="1"/>
  <c r="V24" i="1"/>
  <c r="J24" i="1" l="1"/>
  <c r="S24" i="1"/>
  <c r="X24" i="1"/>
  <c r="Y25" i="1"/>
  <c r="AJ25" i="1" s="1"/>
  <c r="AK25" i="1" s="1"/>
  <c r="Y24" i="1"/>
  <c r="AJ24" i="1" s="1"/>
  <c r="AK24" i="1" l="1"/>
</calcChain>
</file>

<file path=xl/sharedStrings.xml><?xml version="1.0" encoding="utf-8"?>
<sst xmlns="http://schemas.openxmlformats.org/spreadsheetml/2006/main" count="129" uniqueCount="105">
  <si>
    <t xml:space="preserve">        MINISTERIO DE ECONOMÍA 
MATRIZ DE PLANIFICACIÓN, POA 2026</t>
  </si>
  <si>
    <t xml:space="preserve">SEGUIMIENTO MENSUAL Y CUATRIMESTRAL DE EJECUCIÓN DE METAS FÍSICAS </t>
  </si>
  <si>
    <t>VISIÓN</t>
  </si>
  <si>
    <t>Ser la institución rectora del desarrollo económico nacional para crear oportunidades de inversión y generación de empleo formal.</t>
  </si>
  <si>
    <t>MISIÓN</t>
  </si>
  <si>
    <t xml:space="preserve">Contribuir  a la mejora de las condiciones de vida de los guatemaltecos, apoyando el incremento de  la competitividad  del país, fomentando la inversión, desarrollando las Micro, Pequeñas y Medianas Empresas  y  fortaleciendo el comercio exterior. </t>
  </si>
  <si>
    <t>OBJETIVO ESTRATÉGICO</t>
  </si>
  <si>
    <t xml:space="preserve">Generar las condiciones que permitan la atracción de inversiones para la creación de empleo digno y así promover el desarrollo económico de los guatemaltecos.  </t>
  </si>
  <si>
    <t xml:space="preserve">VINCULACIÓN INSTITUCIONAL </t>
  </si>
  <si>
    <r>
      <rPr>
        <b/>
        <sz val="10"/>
        <rFont val="Times New Roman"/>
        <family val="1"/>
      </rPr>
      <t xml:space="preserve">Vnculación Institucional : Plan Nacional de Desarrollo EJE KATÚN 2032: Riqueza para todas y todos y Bienestar para la Gente .
Objetivos de Desarrollo Sostenible -ODS-: ODS 1. Terminar con la pobreza en todas sus formas y en  todas partes. Meta: 1.4:  Para el 2030, asegurar que todos los hombres y mujeres , en particular los pobres y vulnerables tengan iguales derechos a los recursos económicos, nueva tecnología apropiada y servicios financieros , incluyendo las microfinanzas. ODS2 Para el 2030, poner fin al hambre y asegurar el acceso a todas las personas , en particular los pobres y las personas en  situaciones  vulnerables, Meta: 2.1. ODS4: Garantizar una educación inclusiva , equitativa y de c calidad y promover oportunidades de aprendizaje durante toda la vida para todos Meta 4.4 ODS 8: Promover el crecimiento económico sostenido, inclusivo y sostenible, el empleo pleno y productivo y el trabajo decente para todos. Metas: 8.1, 8.2  y  8.3 ;ODS 9. Construir infraestructura resiliente, promover la industrialización inclusiva y sostenible y fomentar la innovación. Meta : 9.3 , ODS 10. Reducir las desigualdad en  y entre los países. Meta.10.2.  ODS 12. Producción y consumo responsables garantizar modalidades de consumo y producción n sostenible , Meta 12.7 , Promover prácticas de adquisición pública que sean sostenibles, de conformidad con las políticas y prioridades nacionales ,  ODS 16  Promover sociedades pacíficas e inclusivas para el desarrollo sostenible, facilitar el acceso a la justicia para todos y crear instituciones eficaces, responsables e inclusivas a todos los niveles, Meta 16.6.2  Proporción de la población que se siente satisfecha con su última experiencia de los servicios públicos. Prioridades Nacionales de Desarrollo: Prioridad 1: Reducción de la pobreza y protección social. MED 1: Para el 2030, potenciar y promover la inclusión social, económica y política de todos, independientemente de su edad , raza etnia , origen, religión o situación económica u otra condición. Prioridad 4: Empleo e inversión . MED 6: En 2032, el crecimiento del PIB real ha sido paulatino y sostenido, hasta alcanzar una tasa no menor del 5.4%: a) Rango entre 3.4 y 4.4% en el quinquenio 2015-2020 b) Rango entre 4.4 y 5.4 en el quinquenio 2021-2025. c) No menor del 5.4 en los siguientes años, hasta llegar a 2032. MED 7: Se ha reducido la precariedad laboral mediante la generación de empleos decentes y de calidad a) Disminución gradual de la tasa de subempleo a partir del último dato disponible: 16.9%, b) Disminución gradual de la informalidad a partir del último dato disponible: 69.2%, c) Disminución gradual de la tasa de desempleo a partir del último dato disponible: 3.2%., d) Eliminación del porcentaje de trabajadores que viven en pobreza extrema. MED 8: Turismo Sostenible: Para 2030, elaborar y poner en práctica políticas encaminadas a promover el turismo sostenible que cree puestos de trabajo y promueva la cultura y los productos locales . 
PGG 204-2028:Principios: La equidad como eje orientador de la función pública, Un país plural , Impulsar la economía humana,Territorializar el desarrollo.  OBJETIVOS:  Rescatar  urgentemente el Estado ante la corrupción ,•Realizar las acciones catalíticas que detonarán los cambios necesarios y Fundar los cimientos del desarrollo sostenible : . EJES ESTRATÉGICOS POR UN PASÍS PARA VIVIR.;EJE ESTRATEGICO 1. HACIA UNA FUNCIÓN PÚBLICA LEGÍTIMA Y EFICAZ: Línea Estratégica de fortlecer mecanismos de Gobierno Abierto y Electrónico para los servicios ´públicos y rendición de cuentas .,•  EJE ESTRÁTEGICO: 2. DESARROLLO SOCIAL:Línea Estratégica: Desarrollo del Emprendimiento y de la Microempresa  y Línea Estratégica: Igualdad de Género y Empoderamiento Económico de las Mujeres:Inclusión Financiera de Mujeres Empresarias. EJE ESTRÁTEGICO: 4. LUCHA CONTRA LA DESNUTRICIÓN Y MALNUTRICIÓN :Línea Estratégica: Fortalecimiento de la Producción Agropecuaria y Generación de Ingresos EJE ESTRÁTEGICO: 6. AVANZANDO PARA CERRAR LA BRECHA DIGITAL CON TECNOLOGÍA E INNOVACIÓN : Línea Estratégica: Inversión y Desarrollo Económico.  Línea Estratégica: Fomento a la Inversión Mediante Certeza Jurídica.
</t>
    </r>
    <r>
      <rPr>
        <b/>
        <sz val="7.5"/>
        <rFont val="Times New Roman"/>
        <family val="1"/>
      </rPr>
      <t xml:space="preserve">
</t>
    </r>
  </si>
  <si>
    <t>PROGRAMA 11: SERVICIOS REGISTRALES</t>
  </si>
  <si>
    <t xml:space="preserve">OBJETIVO OPERATIVO </t>
  </si>
  <si>
    <t>Brindar certeza jurídica a través de los servicios registrales que presta el Ministerio de Economía.</t>
  </si>
  <si>
    <t xml:space="preserve">RESULTADO INSTITUCIONAL </t>
  </si>
  <si>
    <t xml:space="preserve">Para el 2030 se ha incrementado a 284,740 el número de personas individuales y jurídicas beneficiadas con servicios registrales (Línea base de 242,740 en 2023 a 284,740 en 2030).   </t>
  </si>
  <si>
    <t xml:space="preserve">INDICADOR </t>
  </si>
  <si>
    <t xml:space="preserve">Tasa  de personas individuales y jurídicas beneficiadas con servicios registrales simplificados y automatizados  </t>
  </si>
  <si>
    <t>REGISTRO MERCANTIL GENERAL DE LA REPÚBLICA</t>
  </si>
  <si>
    <t xml:space="preserve">Acción </t>
  </si>
  <si>
    <t>Registro, certificación, dar certeza jurídica  a todos los actos mercantiles que realizan las personas individuales o jurídicas, resguardando los documentos correspondientes y proporcionando la información que de ellos se haya registrado, facilitando  las operaciones mercantiles para incentivar la inversión nacional y extrajera y fomentar el desarrollo social y económico del país, de conformidad con el Código de Comercio, Reglamento y leyes aplicables.</t>
  </si>
  <si>
    <t xml:space="preserve">Actividad </t>
  </si>
  <si>
    <t xml:space="preserve"> Servicios de Registro de Patentes Comerciales y Títulos de Propiedad Intelectual.</t>
  </si>
  <si>
    <t xml:space="preserve"> </t>
  </si>
  <si>
    <t>No.</t>
  </si>
  <si>
    <t>SUBPRODUCTO</t>
  </si>
  <si>
    <t xml:space="preserve">ACCIONES </t>
  </si>
  <si>
    <t>UNIDAD DE MEDIDA</t>
  </si>
  <si>
    <t xml:space="preserve">META INICIAL </t>
  </si>
  <si>
    <t xml:space="preserve">META VIGENTE  </t>
  </si>
  <si>
    <t>MODIFICACIÓN DE META INICIAL</t>
  </si>
  <si>
    <t>MODIFICACIÓN 029</t>
  </si>
  <si>
    <t>MODIFICACIÓN 021</t>
  </si>
  <si>
    <t>MODIFICACIÓN 027</t>
  </si>
  <si>
    <t>DISMINUCIÓN POR CEDER PRESUPUESTO</t>
  </si>
  <si>
    <t>MODIFICACIÓN POR AUMENTO PRESUPUESTARIOS</t>
  </si>
  <si>
    <t>META VIGENTE</t>
  </si>
  <si>
    <t xml:space="preserve">Feb       </t>
  </si>
  <si>
    <t xml:space="preserve">Mar </t>
  </si>
  <si>
    <t xml:space="preserve">Abr </t>
  </si>
  <si>
    <r>
      <t xml:space="preserve">AVANCE FÍSICO 1ER. </t>
    </r>
    <r>
      <rPr>
        <b/>
        <sz val="9"/>
        <color indexed="8"/>
        <rFont val="Times New Roman"/>
        <family val="1"/>
      </rPr>
      <t>CUATRIMESTRE</t>
    </r>
  </si>
  <si>
    <t xml:space="preserve">May </t>
  </si>
  <si>
    <t xml:space="preserve">Jun </t>
  </si>
  <si>
    <t xml:space="preserve">Jul </t>
  </si>
  <si>
    <t xml:space="preserve">Ago </t>
  </si>
  <si>
    <r>
      <t xml:space="preserve">AVANCE FÍSICO 2DO. </t>
    </r>
    <r>
      <rPr>
        <b/>
        <sz val="9"/>
        <color indexed="8"/>
        <rFont val="Times New Roman"/>
        <family val="1"/>
      </rPr>
      <t>CUATRIMESTRE</t>
    </r>
  </si>
  <si>
    <t xml:space="preserve">Sep </t>
  </si>
  <si>
    <t xml:space="preserve">Oct </t>
  </si>
  <si>
    <t>Nov</t>
  </si>
  <si>
    <t xml:space="preserve">Dic </t>
  </si>
  <si>
    <r>
      <t xml:space="preserve">AVANCE FÍSICO 3ER. </t>
    </r>
    <r>
      <rPr>
        <b/>
        <sz val="9"/>
        <color indexed="8"/>
        <rFont val="Times New Roman"/>
        <family val="1"/>
      </rPr>
      <t xml:space="preserve">CUATRIMESTRE </t>
    </r>
  </si>
  <si>
    <t xml:space="preserve">AVANCE ACUMULADO ENERO-DICIEMBRE </t>
  </si>
  <si>
    <t xml:space="preserve">% AVANCE ACUMULADO ENERO - DICIEMBRE </t>
  </si>
  <si>
    <t>PRESUPUESTO VIGENTE 2026     EN  Q.</t>
  </si>
  <si>
    <t xml:space="preserve">INFORMACIÓN RELEVANTE/ALERTAS/ PROBLEMAS </t>
  </si>
  <si>
    <t xml:space="preserve">Personas individuales y jurídicas beneficiadas con  servicios de registro de  patentes comerciales y títulos de propiedad intelectual </t>
  </si>
  <si>
    <t xml:space="preserve">Persona </t>
  </si>
  <si>
    <t>% DE EJECUCIÓN</t>
  </si>
  <si>
    <t xml:space="preserve">Personas individuales y jurídicas beneficiadas con patentes de inscripción de sociedades nacionales,  comerciante individual y empresas mercantiles </t>
  </si>
  <si>
    <t>Registro de Sociedades Nacionales y Patentes electrónicas</t>
  </si>
  <si>
    <t xml:space="preserve">Registro de Comerciantes Individuales </t>
  </si>
  <si>
    <t>Registro de Empresas Mercantiles y Patentes electrónicas</t>
  </si>
  <si>
    <t xml:space="preserve">Registro de Sociedades Extranjeras </t>
  </si>
  <si>
    <t xml:space="preserve">Registro </t>
  </si>
  <si>
    <t>0</t>
  </si>
  <si>
    <t xml:space="preserve">Registro de cancelación de sociedades </t>
  </si>
  <si>
    <t>0%</t>
  </si>
  <si>
    <t xml:space="preserve">Registro de emisión de acciones </t>
  </si>
  <si>
    <t xml:space="preserve">Registro de actas </t>
  </si>
  <si>
    <t xml:space="preserve">Registro de Modificación de Sociedades </t>
  </si>
  <si>
    <t xml:space="preserve">Registro de modificación de  Empresas </t>
  </si>
  <si>
    <t>Registro de Auxiliares de comercio</t>
  </si>
  <si>
    <t xml:space="preserve">Registro de cancelación de empresas </t>
  </si>
  <si>
    <t xml:space="preserve">Registro de mandatos </t>
  </si>
  <si>
    <t xml:space="preserve">Cancelación de acciones </t>
  </si>
  <si>
    <t xml:space="preserve">Cancelación de mandatos </t>
  </si>
  <si>
    <t xml:space="preserve">Certificaciones a usuarios </t>
  </si>
  <si>
    <t xml:space="preserve">Emisión de  edictos </t>
  </si>
  <si>
    <t xml:space="preserve">Documento </t>
  </si>
  <si>
    <t>Modificación Sociedades extranjeras</t>
  </si>
  <si>
    <t>Publicaciones en boletín electrónico del Registro Mercantil</t>
  </si>
  <si>
    <t>PRESUPUESTO APROBADO MEDIANTE DECRETO 36-2024, LEY DE PRESUPUESTO GENERAL DE INGRESOS Y EGRESOS DEL ESTADO PARA EL EJERCICIO FISCAL 2025, VIGENTE PARA EL EJERCICIO FISCAL 2026</t>
  </si>
  <si>
    <t>En</t>
  </si>
  <si>
    <t>Modificción ajuste renglon grupo 0 bono transporte</t>
  </si>
  <si>
    <t>MISION Y OBJETIVOS -POA- 2026 MATRIZ DE CUMPLIMIENTO (Arto. 10,  numeral 5, Dto. 57-2008)</t>
  </si>
  <si>
    <t>I</t>
  </si>
  <si>
    <t>ENTIDAD INSTITUCIONAL</t>
  </si>
  <si>
    <t>V</t>
  </si>
  <si>
    <t>DIRECTOR</t>
  </si>
  <si>
    <t>LIC. JUAN LUIS DE LA ROCA</t>
  </si>
  <si>
    <t>ii</t>
  </si>
  <si>
    <t xml:space="preserve">UNIDAD EJECUTORA </t>
  </si>
  <si>
    <t>VI</t>
  </si>
  <si>
    <t>ENCARGADO DE ACTUALIZACION</t>
  </si>
  <si>
    <t>MANUEL DE JESUS NIMATUJ IXCOT</t>
  </si>
  <si>
    <t>III</t>
  </si>
  <si>
    <t>HORARIO DE ATENCION</t>
  </si>
  <si>
    <t>8am a 4 pm</t>
  </si>
  <si>
    <t>VII</t>
  </si>
  <si>
    <t xml:space="preserve">FECHA ACTUALIZACION </t>
  </si>
  <si>
    <t>IV</t>
  </si>
  <si>
    <t>TELEFONO</t>
  </si>
  <si>
    <t>VIII</t>
  </si>
  <si>
    <t>MES</t>
  </si>
  <si>
    <t>RM-08-2026</t>
  </si>
  <si>
    <t>DISMINUCIÓN POR CEDER PRESUPUESTO Q. 1,000,000.0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</si>
</sst>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7.5"/>
      <name val="Times New Roman"/>
      <family val="1"/>
    </font>
    <font>
      <b/>
      <sz val="1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0"/>
      <name val="Times New Roman"/>
      <family val="1"/>
    </font>
    <font>
      <b/>
      <i/>
      <sz val="11"/>
      <color theme="1"/>
      <name val="Candara"/>
      <family val="2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9"/>
      <color indexed="8"/>
      <name val="Times New Roman"/>
      <family val="1"/>
    </font>
    <font>
      <b/>
      <sz val="10"/>
      <color theme="1"/>
      <name val="Candara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0"/>
      <name val="Times New Roman"/>
      <family val="1"/>
    </font>
    <font>
      <b/>
      <sz val="11"/>
      <color theme="1"/>
      <name val="Calibri"/>
      <family val="2"/>
      <scheme val="minor"/>
    </font>
    <font>
      <sz val="20"/>
      <name val="Arial"/>
      <family val="2"/>
    </font>
    <font>
      <b/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30">
    <xf numFmtId="0" fontId="0" fillId="0" borderId="0" xfId="0"/>
    <xf numFmtId="0" fontId="2" fillId="0" borderId="0" xfId="1" applyFont="1" applyBorder="1" applyAlignment="1"/>
    <xf numFmtId="0" fontId="2" fillId="3" borderId="0" xfId="1" applyFont="1" applyFill="1" applyBorder="1" applyAlignment="1"/>
    <xf numFmtId="0" fontId="2" fillId="5" borderId="0" xfId="1" applyFont="1" applyFill="1" applyBorder="1" applyAlignment="1"/>
    <xf numFmtId="0" fontId="10" fillId="2" borderId="5" xfId="1" applyFont="1" applyFill="1" applyBorder="1" applyAlignment="1">
      <alignment horizontal="left" wrapText="1"/>
    </xf>
    <xf numFmtId="0" fontId="7" fillId="2" borderId="4" xfId="1" applyFont="1" applyFill="1" applyBorder="1" applyAlignment="1">
      <alignment wrapText="1"/>
    </xf>
    <xf numFmtId="0" fontId="2" fillId="0" borderId="0" xfId="1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wrapText="1"/>
    </xf>
    <xf numFmtId="0" fontId="2" fillId="3" borderId="4" xfId="1" applyFont="1" applyFill="1" applyBorder="1" applyAlignment="1">
      <alignment horizontal="center"/>
    </xf>
    <xf numFmtId="3" fontId="17" fillId="3" borderId="4" xfId="0" applyNumberFormat="1" applyFont="1" applyFill="1" applyBorder="1" applyAlignment="1">
      <alignment horizontal="justify" wrapText="1"/>
    </xf>
    <xf numFmtId="0" fontId="7" fillId="3" borderId="10" xfId="0" applyFont="1" applyFill="1" applyBorder="1" applyAlignment="1">
      <alignment horizontal="center"/>
    </xf>
    <xf numFmtId="3" fontId="13" fillId="7" borderId="4" xfId="1" applyNumberFormat="1" applyFont="1" applyFill="1" applyBorder="1" applyAlignment="1">
      <alignment horizontal="center" wrapText="1"/>
    </xf>
    <xf numFmtId="3" fontId="7" fillId="7" borderId="4" xfId="0" applyNumberFormat="1" applyFont="1" applyFill="1" applyBorder="1" applyAlignment="1">
      <alignment horizontal="center"/>
    </xf>
    <xf numFmtId="3" fontId="7" fillId="8" borderId="4" xfId="0" applyNumberFormat="1" applyFont="1" applyFill="1" applyBorder="1" applyAlignment="1">
      <alignment horizontal="center"/>
    </xf>
    <xf numFmtId="3" fontId="7" fillId="3" borderId="4" xfId="0" applyNumberFormat="1" applyFont="1" applyFill="1" applyBorder="1" applyAlignment="1">
      <alignment horizontal="center"/>
    </xf>
    <xf numFmtId="9" fontId="13" fillId="3" borderId="4" xfId="1" applyNumberFormat="1" applyFont="1" applyFill="1" applyBorder="1" applyAlignment="1">
      <alignment horizontal="center" wrapText="1"/>
    </xf>
    <xf numFmtId="4" fontId="13" fillId="3" borderId="4" xfId="1" applyNumberFormat="1" applyFont="1" applyFill="1" applyBorder="1" applyAlignment="1">
      <alignment horizontal="center" wrapText="1"/>
    </xf>
    <xf numFmtId="0" fontId="18" fillId="9" borderId="4" xfId="1" applyFont="1" applyFill="1" applyBorder="1" applyAlignment="1">
      <alignment horizontal="center" wrapText="1"/>
    </xf>
    <xf numFmtId="0" fontId="2" fillId="0" borderId="4" xfId="1" applyFont="1" applyBorder="1" applyAlignment="1"/>
    <xf numFmtId="0" fontId="17" fillId="3" borderId="4" xfId="0" applyFont="1" applyFill="1" applyBorder="1" applyAlignment="1">
      <alignment horizontal="justify" wrapText="1"/>
    </xf>
    <xf numFmtId="0" fontId="7" fillId="3" borderId="4" xfId="0" applyFont="1" applyFill="1" applyBorder="1" applyAlignment="1">
      <alignment horizontal="center"/>
    </xf>
    <xf numFmtId="3" fontId="13" fillId="3" borderId="4" xfId="1" applyNumberFormat="1" applyFont="1" applyFill="1" applyBorder="1" applyAlignment="1">
      <alignment horizontal="center" wrapText="1"/>
    </xf>
    <xf numFmtId="3" fontId="20" fillId="3" borderId="4" xfId="0" applyNumberFormat="1" applyFont="1" applyFill="1" applyBorder="1" applyAlignment="1">
      <alignment horizontal="center"/>
    </xf>
    <xf numFmtId="0" fontId="20" fillId="3" borderId="4" xfId="0" applyFont="1" applyFill="1" applyBorder="1" applyAlignment="1">
      <alignment horizontal="justify" wrapText="1"/>
    </xf>
    <xf numFmtId="0" fontId="20" fillId="3" borderId="4" xfId="0" applyFont="1" applyFill="1" applyBorder="1" applyAlignment="1">
      <alignment horizontal="center"/>
    </xf>
    <xf numFmtId="3" fontId="21" fillId="3" borderId="4" xfId="1" applyNumberFormat="1" applyFont="1" applyFill="1" applyBorder="1" applyAlignment="1">
      <alignment horizontal="center" wrapText="1"/>
    </xf>
    <xf numFmtId="0" fontId="18" fillId="0" borderId="4" xfId="1" applyFont="1" applyFill="1" applyBorder="1" applyAlignment="1">
      <alignment wrapText="1"/>
    </xf>
    <xf numFmtId="0" fontId="20" fillId="3" borderId="5" xfId="0" applyFont="1" applyFill="1" applyBorder="1" applyAlignment="1">
      <alignment horizontal="center"/>
    </xf>
    <xf numFmtId="0" fontId="20" fillId="3" borderId="4" xfId="0" applyFont="1" applyFill="1" applyBorder="1" applyAlignment="1">
      <alignment wrapText="1"/>
    </xf>
    <xf numFmtId="3" fontId="7" fillId="0" borderId="4" xfId="0" applyNumberFormat="1" applyFont="1" applyFill="1" applyBorder="1" applyAlignment="1">
      <alignment horizontal="center"/>
    </xf>
    <xf numFmtId="0" fontId="21" fillId="3" borderId="4" xfId="1" applyFont="1" applyFill="1" applyBorder="1" applyAlignment="1">
      <alignment horizontal="center" wrapText="1"/>
    </xf>
    <xf numFmtId="3" fontId="20" fillId="3" borderId="5" xfId="0" applyNumberFormat="1" applyFont="1" applyFill="1" applyBorder="1" applyAlignment="1">
      <alignment horizontal="center"/>
    </xf>
    <xf numFmtId="4" fontId="21" fillId="3" borderId="4" xfId="1" applyNumberFormat="1" applyFont="1" applyFill="1" applyBorder="1" applyAlignment="1">
      <alignment wrapText="1"/>
    </xf>
    <xf numFmtId="0" fontId="20" fillId="10" borderId="4" xfId="3" applyFont="1" applyFill="1" applyBorder="1" applyAlignment="1">
      <alignment horizontal="justify" wrapText="1"/>
    </xf>
    <xf numFmtId="49" fontId="20" fillId="7" borderId="4" xfId="1" applyNumberFormat="1" applyFont="1" applyFill="1" applyBorder="1" applyAlignment="1">
      <alignment horizontal="center" wrapText="1"/>
    </xf>
    <xf numFmtId="49" fontId="21" fillId="3" borderId="4" xfId="1" applyNumberFormat="1" applyFont="1" applyFill="1" applyBorder="1" applyAlignment="1">
      <alignment horizontal="center" wrapText="1"/>
    </xf>
    <xf numFmtId="3" fontId="20" fillId="3" borderId="4" xfId="3" applyNumberFormat="1" applyFont="1" applyFill="1" applyBorder="1" applyAlignment="1">
      <alignment horizontal="center" wrapText="1"/>
    </xf>
    <xf numFmtId="0" fontId="20" fillId="10" borderId="7" xfId="3" applyFont="1" applyFill="1" applyBorder="1" applyAlignment="1">
      <alignment horizontal="justify" wrapText="1"/>
    </xf>
    <xf numFmtId="3" fontId="21" fillId="0" borderId="4" xfId="1" applyNumberFormat="1" applyFont="1" applyFill="1" applyBorder="1" applyAlignment="1">
      <alignment horizontal="center" wrapText="1"/>
    </xf>
    <xf numFmtId="0" fontId="20" fillId="10" borderId="7" xfId="0" applyFont="1" applyFill="1" applyBorder="1" applyAlignment="1">
      <alignment wrapText="1"/>
    </xf>
    <xf numFmtId="0" fontId="20" fillId="10" borderId="3" xfId="3" applyFont="1" applyFill="1" applyBorder="1" applyAlignment="1">
      <alignment horizontal="left" wrapText="1"/>
    </xf>
    <xf numFmtId="0" fontId="20" fillId="3" borderId="10" xfId="0" applyFont="1" applyFill="1" applyBorder="1" applyAlignment="1">
      <alignment horizontal="center"/>
    </xf>
    <xf numFmtId="0" fontId="20" fillId="10" borderId="4" xfId="3" applyFont="1" applyFill="1" applyBorder="1" applyAlignment="1">
      <alignment horizontal="left" wrapText="1"/>
    </xf>
    <xf numFmtId="0" fontId="20" fillId="10" borderId="10" xfId="3" applyFont="1" applyFill="1" applyBorder="1" applyAlignment="1">
      <alignment horizontal="left" wrapText="1"/>
    </xf>
    <xf numFmtId="0" fontId="2" fillId="0" borderId="0" xfId="1" applyAlignment="1"/>
    <xf numFmtId="3" fontId="2" fillId="0" borderId="0" xfId="1" applyNumberFormat="1" applyFont="1" applyBorder="1" applyAlignment="1"/>
    <xf numFmtId="3" fontId="13" fillId="11" borderId="4" xfId="1" applyNumberFormat="1" applyFont="1" applyFill="1" applyBorder="1" applyAlignment="1">
      <alignment horizontal="center" wrapText="1"/>
    </xf>
    <xf numFmtId="0" fontId="7" fillId="5" borderId="8" xfId="1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11" fillId="5" borderId="4" xfId="1" applyFont="1" applyFill="1" applyBorder="1" applyAlignment="1">
      <alignment horizontal="center" vertical="center" wrapText="1"/>
    </xf>
    <xf numFmtId="0" fontId="11" fillId="5" borderId="9" xfId="1" applyFont="1" applyFill="1" applyBorder="1" applyAlignment="1">
      <alignment horizontal="center" vertical="center" wrapText="1"/>
    </xf>
    <xf numFmtId="0" fontId="12" fillId="5" borderId="4" xfId="2" applyFont="1" applyFill="1" applyBorder="1" applyAlignment="1">
      <alignment horizontal="center" vertical="center"/>
    </xf>
    <xf numFmtId="0" fontId="13" fillId="5" borderId="9" xfId="1" applyFont="1" applyFill="1" applyBorder="1" applyAlignment="1">
      <alignment horizontal="center" vertical="center" wrapText="1"/>
    </xf>
    <xf numFmtId="0" fontId="15" fillId="5" borderId="4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 wrapText="1"/>
    </xf>
    <xf numFmtId="0" fontId="19" fillId="3" borderId="11" xfId="1" applyFont="1" applyFill="1" applyBorder="1" applyAlignment="1">
      <alignment horizontal="center" wrapText="1"/>
    </xf>
    <xf numFmtId="0" fontId="19" fillId="3" borderId="12" xfId="1" applyFont="1" applyFill="1" applyBorder="1" applyAlignment="1">
      <alignment horizontal="center" wrapText="1"/>
    </xf>
    <xf numFmtId="0" fontId="19" fillId="3" borderId="13" xfId="1" applyFont="1" applyFill="1" applyBorder="1" applyAlignment="1">
      <alignment horizontal="center" wrapText="1"/>
    </xf>
    <xf numFmtId="3" fontId="21" fillId="12" borderId="4" xfId="1" applyNumberFormat="1" applyFont="1" applyFill="1" applyBorder="1" applyAlignment="1">
      <alignment horizontal="center" wrapText="1"/>
    </xf>
    <xf numFmtId="3" fontId="7" fillId="12" borderId="4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  <xf numFmtId="0" fontId="0" fillId="0" borderId="0" xfId="0" applyAlignment="1"/>
    <xf numFmtId="0" fontId="0" fillId="0" borderId="4" xfId="0" applyBorder="1"/>
    <xf numFmtId="0" fontId="0" fillId="0" borderId="4" xfId="0" applyBorder="1" applyAlignment="1">
      <alignment horizontal="left"/>
    </xf>
    <xf numFmtId="22" fontId="0" fillId="0" borderId="4" xfId="0" applyNumberFormat="1" applyBorder="1" applyAlignment="1">
      <alignment horizontal="left"/>
    </xf>
    <xf numFmtId="17" fontId="0" fillId="0" borderId="4" xfId="0" applyNumberFormat="1" applyBorder="1" applyAlignment="1">
      <alignment horizontal="left"/>
    </xf>
    <xf numFmtId="0" fontId="23" fillId="0" borderId="4" xfId="0" applyFont="1" applyBorder="1" applyAlignment="1">
      <alignment horizontal="center"/>
    </xf>
    <xf numFmtId="0" fontId="24" fillId="0" borderId="0" xfId="1" applyFont="1" applyBorder="1" applyAlignment="1"/>
    <xf numFmtId="0" fontId="25" fillId="0" borderId="0" xfId="1" applyFont="1" applyBorder="1" applyAlignment="1">
      <alignment horizontal="center"/>
    </xf>
    <xf numFmtId="0" fontId="7" fillId="3" borderId="4" xfId="1" applyFont="1" applyFill="1" applyBorder="1" applyAlignment="1">
      <alignment horizontal="left" wrapText="1"/>
    </xf>
    <xf numFmtId="0" fontId="8" fillId="3" borderId="5" xfId="0" applyFont="1" applyFill="1" applyBorder="1" applyAlignment="1">
      <alignment wrapText="1"/>
    </xf>
    <xf numFmtId="0" fontId="8" fillId="3" borderId="6" xfId="0" applyFont="1" applyFill="1" applyBorder="1" applyAlignment="1">
      <alignment wrapText="1"/>
    </xf>
    <xf numFmtId="0" fontId="8" fillId="3" borderId="7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4" fillId="4" borderId="4" xfId="1" applyFont="1" applyFill="1" applyBorder="1" applyAlignment="1">
      <alignment horizontal="center" wrapText="1"/>
    </xf>
    <xf numFmtId="0" fontId="5" fillId="0" borderId="4" xfId="1" applyFont="1" applyBorder="1" applyAlignment="1">
      <alignment horizontal="left" wrapText="1"/>
    </xf>
    <xf numFmtId="0" fontId="5" fillId="3" borderId="4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justify" wrapText="1"/>
    </xf>
    <xf numFmtId="0" fontId="5" fillId="3" borderId="5" xfId="0" applyFont="1" applyFill="1" applyBorder="1" applyAlignment="1">
      <alignment horizontal="justify" wrapText="1"/>
    </xf>
    <xf numFmtId="0" fontId="5" fillId="3" borderId="6" xfId="0" applyFont="1" applyFill="1" applyBorder="1" applyAlignment="1">
      <alignment horizontal="justify" wrapText="1"/>
    </xf>
    <xf numFmtId="0" fontId="5" fillId="3" borderId="7" xfId="0" applyFont="1" applyFill="1" applyBorder="1" applyAlignment="1">
      <alignment horizontal="justify" wrapText="1"/>
    </xf>
    <xf numFmtId="0" fontId="5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5" fillId="0" borderId="7" xfId="1" applyFont="1" applyBorder="1" applyAlignment="1">
      <alignment horizontal="left" wrapText="1"/>
    </xf>
    <xf numFmtId="0" fontId="6" fillId="3" borderId="5" xfId="0" applyFont="1" applyFill="1" applyBorder="1" applyAlignment="1">
      <alignment horizontal="justify" wrapText="1"/>
    </xf>
    <xf numFmtId="0" fontId="6" fillId="3" borderId="6" xfId="0" applyFont="1" applyFill="1" applyBorder="1" applyAlignment="1">
      <alignment horizontal="justify" wrapText="1"/>
    </xf>
    <xf numFmtId="0" fontId="6" fillId="3" borderId="7" xfId="0" applyFont="1" applyFill="1" applyBorder="1" applyAlignment="1">
      <alignment horizontal="justify" wrapText="1"/>
    </xf>
    <xf numFmtId="0" fontId="3" fillId="6" borderId="5" xfId="1" applyFont="1" applyFill="1" applyBorder="1" applyAlignment="1">
      <alignment horizontal="left" wrapText="1"/>
    </xf>
    <xf numFmtId="0" fontId="3" fillId="6" borderId="6" xfId="1" applyFont="1" applyFill="1" applyBorder="1" applyAlignment="1">
      <alignment horizontal="left" wrapText="1"/>
    </xf>
    <xf numFmtId="0" fontId="3" fillId="6" borderId="7" xfId="1" applyFont="1" applyFill="1" applyBorder="1" applyAlignment="1">
      <alignment horizontal="left" wrapText="1"/>
    </xf>
    <xf numFmtId="0" fontId="19" fillId="3" borderId="5" xfId="1" applyFont="1" applyFill="1" applyBorder="1" applyAlignment="1">
      <alignment horizontal="center" wrapText="1"/>
    </xf>
    <xf numFmtId="0" fontId="19" fillId="3" borderId="6" xfId="1" applyFont="1" applyFill="1" applyBorder="1" applyAlignment="1">
      <alignment horizontal="center" wrapText="1"/>
    </xf>
    <xf numFmtId="0" fontId="19" fillId="3" borderId="7" xfId="1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justify" wrapText="1"/>
    </xf>
    <xf numFmtId="0" fontId="7" fillId="3" borderId="5" xfId="1" applyFont="1" applyFill="1" applyBorder="1" applyAlignment="1">
      <alignment horizontal="left" wrapText="1"/>
    </xf>
    <xf numFmtId="0" fontId="7" fillId="3" borderId="6" xfId="1" applyFont="1" applyFill="1" applyBorder="1" applyAlignment="1">
      <alignment horizontal="left" wrapText="1"/>
    </xf>
    <xf numFmtId="0" fontId="7" fillId="3" borderId="7" xfId="1" applyFont="1" applyFill="1" applyBorder="1" applyAlignment="1">
      <alignment horizontal="left" wrapText="1"/>
    </xf>
    <xf numFmtId="0" fontId="9" fillId="3" borderId="5" xfId="0" applyFont="1" applyFill="1" applyBorder="1" applyAlignment="1">
      <alignment horizontal="left" wrapText="1"/>
    </xf>
    <xf numFmtId="0" fontId="9" fillId="3" borderId="6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horizontal="left" wrapText="1"/>
    </xf>
    <xf numFmtId="0" fontId="10" fillId="2" borderId="5" xfId="1" applyFont="1" applyFill="1" applyBorder="1" applyAlignment="1">
      <alignment horizontal="left" wrapText="1"/>
    </xf>
    <xf numFmtId="0" fontId="10" fillId="2" borderId="6" xfId="1" applyFont="1" applyFill="1" applyBorder="1" applyAlignment="1">
      <alignment horizontal="left" wrapText="1"/>
    </xf>
    <xf numFmtId="0" fontId="9" fillId="0" borderId="4" xfId="1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left" wrapText="1"/>
    </xf>
    <xf numFmtId="0" fontId="10" fillId="2" borderId="5" xfId="1" applyFont="1" applyFill="1" applyBorder="1" applyAlignment="1">
      <alignment horizontal="center" wrapText="1"/>
    </xf>
    <xf numFmtId="0" fontId="10" fillId="2" borderId="6" xfId="1" applyFont="1" applyFill="1" applyBorder="1" applyAlignment="1">
      <alignment horizontal="center" wrapText="1"/>
    </xf>
    <xf numFmtId="0" fontId="10" fillId="2" borderId="7" xfId="1" applyFont="1" applyFill="1" applyBorder="1" applyAlignment="1">
      <alignment horizontal="center" wrapText="1"/>
    </xf>
    <xf numFmtId="0" fontId="7" fillId="5" borderId="1" xfId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justify" wrapText="1"/>
    </xf>
    <xf numFmtId="0" fontId="22" fillId="2" borderId="5" xfId="1" applyFont="1" applyFill="1" applyBorder="1" applyAlignment="1">
      <alignment horizontal="left" wrapText="1"/>
    </xf>
    <xf numFmtId="0" fontId="22" fillId="2" borderId="6" xfId="1" applyFont="1" applyFill="1" applyBorder="1" applyAlignment="1">
      <alignment horizontal="left" wrapText="1"/>
    </xf>
    <xf numFmtId="0" fontId="22" fillId="2" borderId="7" xfId="1" applyFont="1" applyFill="1" applyBorder="1" applyAlignment="1">
      <alignment horizontal="left" wrapText="1"/>
    </xf>
    <xf numFmtId="0" fontId="23" fillId="0" borderId="0" xfId="0" applyFont="1" applyAlignment="1">
      <alignment horizontal="center"/>
    </xf>
  </cellXfs>
  <cellStyles count="4">
    <cellStyle name="Normal" xfId="0" builtinId="0"/>
    <cellStyle name="Normal 2 2 2" xfId="3" xr:uid="{47B53836-4AB5-4A63-AFC7-8991D81235E1}"/>
    <cellStyle name="Normal 3 3" xfId="2" xr:uid="{10F19F9C-5F2C-4877-8890-8A93D139A6EF}"/>
    <cellStyle name="Normal 4" xfId="1" xr:uid="{9B257AB0-8617-4DC9-908D-02965E4F3C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328247</xdr:colOff>
      <xdr:row>0</xdr:row>
      <xdr:rowOff>0</xdr:rowOff>
    </xdr:from>
    <xdr:to>
      <xdr:col>4</xdr:col>
      <xdr:colOff>115639</xdr:colOff>
      <xdr:row>4</xdr:row>
      <xdr:rowOff>87434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27AAF16-41EF-4345-B2CD-3B5BF9C020F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285" y="0"/>
          <a:ext cx="1745274" cy="733669"/>
        </a:xfrm>
        <a:prstGeom prst="rect">
          <a:avLst/>
        </a:prstGeom>
        <a:noFill/>
      </xdr:spPr>
    </xdr:pic>
    <xdr:clientData/>
  </xdr:twoCellAnchor>
  <xdr:twoCellAnchor editAs="oneCell">
    <xdr:from>
      <xdr:col>25</xdr:col>
      <xdr:colOff>0</xdr:colOff>
      <xdr:row>5</xdr:row>
      <xdr:rowOff>0</xdr:rowOff>
    </xdr:from>
    <xdr:to>
      <xdr:col>28</xdr:col>
      <xdr:colOff>304800</xdr:colOff>
      <xdr:row>5</xdr:row>
      <xdr:rowOff>304800</xdr:rowOff>
    </xdr:to>
    <xdr:sp macro="" textlink="">
      <xdr:nvSpPr>
        <xdr:cNvPr id="1025" name="AutoShape 1" descr="image.png">
          <a:extLst>
            <a:ext uri="{FF2B5EF4-FFF2-40B4-BE49-F238E27FC236}">
              <a16:creationId xmlns:a16="http://schemas.microsoft.com/office/drawing/2014/main" id="{9C3366FE-BACA-40F3-A441-37A743A4BE5A}"/>
            </a:ext>
          </a:extLst>
        </xdr:cNvPr>
        <xdr:cNvSpPr>
          <a:spLocks noChangeAspect="1" noChangeArrowheads="1"/>
        </xdr:cNvSpPr>
      </xdr:nvSpPr>
      <xdr:spPr bwMode="auto">
        <a:xfrm>
          <a:off x="7705725" y="161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5</xdr:row>
      <xdr:rowOff>0</xdr:rowOff>
    </xdr:from>
    <xdr:to>
      <xdr:col>29</xdr:col>
      <xdr:colOff>304800</xdr:colOff>
      <xdr:row>5</xdr:row>
      <xdr:rowOff>304800</xdr:rowOff>
    </xdr:to>
    <xdr:sp macro="" textlink="">
      <xdr:nvSpPr>
        <xdr:cNvPr id="1026" name="AutoShape 2" descr="image.png">
          <a:extLst>
            <a:ext uri="{FF2B5EF4-FFF2-40B4-BE49-F238E27FC236}">
              <a16:creationId xmlns:a16="http://schemas.microsoft.com/office/drawing/2014/main" id="{5A8BB933-906F-4CF6-96C3-0DD36A6D1646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61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33</xdr:col>
      <xdr:colOff>373960</xdr:colOff>
      <xdr:row>5</xdr:row>
      <xdr:rowOff>152400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ADDA29F-AE79-4848-8ACD-FD39503D1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0"/>
          <a:ext cx="8362950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894EE-0300-4526-8DB0-FFD0E8CD9713}">
  <dimension ref="A6:AM49"/>
  <sheetViews>
    <sheetView showGridLines="0" tabSelected="1" topLeftCell="G10" zoomScale="115" zoomScaleNormal="115" workbookViewId="0">
      <selection activeCell="AP23" sqref="AP23"/>
    </sheetView>
  </sheetViews>
  <sheetFormatPr baseColWidth="10" defaultColWidth="10.7109375" defaultRowHeight="12.75" x14ac:dyDescent="0.2"/>
  <cols>
    <col min="1" max="1" width="4.85546875" style="1" customWidth="1"/>
    <col min="2" max="3" width="10.7109375" style="1"/>
    <col min="4" max="4" width="7.85546875" style="1" customWidth="1"/>
    <col min="5" max="5" width="5.7109375" style="1" customWidth="1"/>
    <col min="6" max="6" width="15.7109375" style="1" customWidth="1"/>
    <col min="7" max="7" width="23" style="1" customWidth="1"/>
    <col min="8" max="8" width="10.7109375" style="1" customWidth="1"/>
    <col min="9" max="9" width="7.7109375" style="1" customWidth="1"/>
    <col min="10" max="10" width="9.5703125" style="44" hidden="1" customWidth="1"/>
    <col min="11" max="11" width="10" style="1" hidden="1" customWidth="1"/>
    <col min="12" max="14" width="10.5703125" style="44" hidden="1" customWidth="1"/>
    <col min="15" max="15" width="10.85546875" style="44" hidden="1" customWidth="1"/>
    <col min="16" max="16" width="13.140625" style="44" hidden="1" customWidth="1"/>
    <col min="17" max="17" width="15.42578125" style="44" hidden="1" customWidth="1"/>
    <col min="18" max="18" width="15.42578125" style="44" customWidth="1"/>
    <col min="19" max="19" width="9.5703125" style="44" customWidth="1"/>
    <col min="20" max="20" width="6.42578125" style="44" hidden="1" customWidth="1"/>
    <col min="21" max="24" width="6.42578125" style="1" hidden="1" customWidth="1"/>
    <col min="25" max="25" width="10" style="1" hidden="1" customWidth="1"/>
    <col min="26" max="26" width="6.42578125" style="1" hidden="1" customWidth="1"/>
    <col min="27" max="28" width="10.7109375" style="1" hidden="1" customWidth="1"/>
    <col min="29" max="35" width="10.7109375" style="1" customWidth="1"/>
    <col min="36" max="36" width="10.7109375" style="1"/>
    <col min="37" max="37" width="0" style="1" hidden="1" customWidth="1"/>
    <col min="38" max="38" width="17" style="1" customWidth="1"/>
    <col min="39" max="39" width="0" style="1" hidden="1" customWidth="1"/>
    <col min="40" max="16384" width="10.7109375" style="1"/>
  </cols>
  <sheetData>
    <row r="6" spans="1:39" ht="25.5" x14ac:dyDescent="0.35">
      <c r="Z6"/>
      <c r="AD6"/>
      <c r="AJ6" s="75"/>
    </row>
    <row r="7" spans="1:39" ht="15.75" x14ac:dyDescent="0.25">
      <c r="AJ7" s="76" t="s">
        <v>103</v>
      </c>
      <c r="AK7" s="76"/>
      <c r="AL7" s="76"/>
    </row>
    <row r="8" spans="1:39" ht="18.75" x14ac:dyDescent="0.3">
      <c r="B8" s="81" t="s">
        <v>0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3"/>
    </row>
    <row r="9" spans="1:39" s="3" customFormat="1" ht="18.75" x14ac:dyDescent="0.3">
      <c r="A9" s="2"/>
      <c r="B9" s="84" t="s">
        <v>1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</row>
    <row r="10" spans="1:39" s="2" customFormat="1" ht="14.25" x14ac:dyDescent="0.2">
      <c r="B10" s="85" t="s">
        <v>2</v>
      </c>
      <c r="C10" s="85"/>
      <c r="D10" s="85"/>
      <c r="E10" s="86" t="s">
        <v>3</v>
      </c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</row>
    <row r="11" spans="1:39" s="2" customFormat="1" ht="14.25" x14ac:dyDescent="0.2">
      <c r="B11" s="85" t="s">
        <v>4</v>
      </c>
      <c r="C11" s="85"/>
      <c r="D11" s="85"/>
      <c r="E11" s="87" t="s">
        <v>5</v>
      </c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</row>
    <row r="12" spans="1:39" s="2" customFormat="1" ht="14.25" x14ac:dyDescent="0.2">
      <c r="B12" s="85" t="s">
        <v>6</v>
      </c>
      <c r="C12" s="85"/>
      <c r="D12" s="85"/>
      <c r="E12" s="88" t="s">
        <v>7</v>
      </c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90"/>
    </row>
    <row r="13" spans="1:39" s="2" customFormat="1" ht="14.25" x14ac:dyDescent="0.2">
      <c r="B13" s="91" t="s">
        <v>8</v>
      </c>
      <c r="C13" s="92"/>
      <c r="D13" s="93"/>
      <c r="E13" s="94" t="s">
        <v>9</v>
      </c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6"/>
    </row>
    <row r="14" spans="1:39" ht="18.75" x14ac:dyDescent="0.3">
      <c r="B14" s="97" t="s">
        <v>10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9"/>
    </row>
    <row r="15" spans="1:39" s="2" customFormat="1" ht="15.75" x14ac:dyDescent="0.25">
      <c r="B15" s="77" t="s">
        <v>11</v>
      </c>
      <c r="C15" s="77"/>
      <c r="D15" s="77"/>
      <c r="E15" s="77"/>
      <c r="F15" s="78" t="s">
        <v>12</v>
      </c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80"/>
    </row>
    <row r="16" spans="1:39" s="2" customFormat="1" ht="15.75" x14ac:dyDescent="0.25">
      <c r="B16" s="77" t="s">
        <v>13</v>
      </c>
      <c r="C16" s="77"/>
      <c r="D16" s="77"/>
      <c r="E16" s="77"/>
      <c r="F16" s="103" t="s">
        <v>14</v>
      </c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</row>
    <row r="17" spans="2:39" s="2" customFormat="1" ht="15.75" x14ac:dyDescent="0.25">
      <c r="B17" s="104" t="s">
        <v>15</v>
      </c>
      <c r="C17" s="105"/>
      <c r="D17" s="105"/>
      <c r="E17" s="106"/>
      <c r="F17" s="107" t="s">
        <v>16</v>
      </c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9"/>
    </row>
    <row r="18" spans="2:39" s="2" customFormat="1" ht="15.75" x14ac:dyDescent="0.25">
      <c r="B18" s="110" t="s">
        <v>17</v>
      </c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4"/>
    </row>
    <row r="19" spans="2:39" s="2" customFormat="1" ht="15.75" x14ac:dyDescent="0.25">
      <c r="B19" s="112" t="s">
        <v>18</v>
      </c>
      <c r="C19" s="112"/>
      <c r="D19" s="112"/>
      <c r="E19" s="112"/>
      <c r="F19" s="113" t="s">
        <v>19</v>
      </c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5"/>
    </row>
    <row r="20" spans="2:39" s="2" customFormat="1" ht="15.75" x14ac:dyDescent="0.25">
      <c r="B20" s="55"/>
      <c r="C20" s="55"/>
      <c r="D20" s="55"/>
      <c r="E20" s="55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64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8"/>
    </row>
    <row r="21" spans="2:39" s="2" customFormat="1" ht="15.75" x14ac:dyDescent="0.25">
      <c r="B21" s="112" t="s">
        <v>20</v>
      </c>
      <c r="C21" s="112"/>
      <c r="D21" s="112"/>
      <c r="E21" s="112"/>
      <c r="F21" s="116" t="s">
        <v>21</v>
      </c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8"/>
    </row>
    <row r="22" spans="2:39" ht="15.75" x14ac:dyDescent="0.25">
      <c r="B22" s="5"/>
      <c r="C22" s="119" t="s">
        <v>22</v>
      </c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1"/>
    </row>
    <row r="23" spans="2:39" s="6" customFormat="1" ht="89.25" x14ac:dyDescent="0.25">
      <c r="B23" s="47" t="s">
        <v>23</v>
      </c>
      <c r="C23" s="122">
        <v>0</v>
      </c>
      <c r="D23" s="123"/>
      <c r="E23" s="124"/>
      <c r="F23" s="47" t="s">
        <v>24</v>
      </c>
      <c r="G23" s="48" t="s">
        <v>25</v>
      </c>
      <c r="H23" s="48" t="s">
        <v>26</v>
      </c>
      <c r="I23" s="49" t="s">
        <v>27</v>
      </c>
      <c r="J23" s="50" t="s">
        <v>28</v>
      </c>
      <c r="K23" s="49" t="s">
        <v>29</v>
      </c>
      <c r="L23" s="51" t="s">
        <v>30</v>
      </c>
      <c r="M23" s="51" t="s">
        <v>31</v>
      </c>
      <c r="N23" s="51" t="s">
        <v>32</v>
      </c>
      <c r="O23" s="51" t="s">
        <v>33</v>
      </c>
      <c r="P23" s="51" t="s">
        <v>34</v>
      </c>
      <c r="Q23" s="51" t="s">
        <v>82</v>
      </c>
      <c r="R23" s="51" t="s">
        <v>104</v>
      </c>
      <c r="S23" s="50" t="s">
        <v>35</v>
      </c>
      <c r="T23" s="52" t="s">
        <v>81</v>
      </c>
      <c r="U23" s="53" t="s">
        <v>36</v>
      </c>
      <c r="V23" s="53" t="s">
        <v>37</v>
      </c>
      <c r="W23" s="53" t="s">
        <v>38</v>
      </c>
      <c r="X23" s="53"/>
      <c r="Y23" s="53" t="s">
        <v>39</v>
      </c>
      <c r="Z23" s="54" t="s">
        <v>40</v>
      </c>
      <c r="AA23" s="54" t="s">
        <v>41</v>
      </c>
      <c r="AB23" s="54" t="s">
        <v>42</v>
      </c>
      <c r="AC23" s="54" t="s">
        <v>43</v>
      </c>
      <c r="AD23" s="53" t="s">
        <v>44</v>
      </c>
      <c r="AE23" s="54" t="s">
        <v>45</v>
      </c>
      <c r="AF23" s="54" t="s">
        <v>46</v>
      </c>
      <c r="AG23" s="54" t="s">
        <v>47</v>
      </c>
      <c r="AH23" s="54" t="s">
        <v>48</v>
      </c>
      <c r="AI23" s="53" t="s">
        <v>49</v>
      </c>
      <c r="AJ23" s="53" t="s">
        <v>50</v>
      </c>
      <c r="AK23" s="53" t="s">
        <v>51</v>
      </c>
      <c r="AL23" s="53" t="s">
        <v>52</v>
      </c>
      <c r="AM23" s="53" t="s">
        <v>53</v>
      </c>
    </row>
    <row r="24" spans="2:39" ht="38.25" x14ac:dyDescent="0.2">
      <c r="B24" s="7">
        <v>3</v>
      </c>
      <c r="C24" s="125" t="s">
        <v>54</v>
      </c>
      <c r="D24" s="125"/>
      <c r="E24" s="125"/>
      <c r="F24" s="8"/>
      <c r="G24" s="9"/>
      <c r="H24" s="10" t="s">
        <v>55</v>
      </c>
      <c r="I24" s="11">
        <f>+I25</f>
        <v>192708</v>
      </c>
      <c r="J24" s="11">
        <f>+I24+K24+L24+M24+O24+N24</f>
        <v>208804</v>
      </c>
      <c r="K24" s="11">
        <f>+K25</f>
        <v>58013</v>
      </c>
      <c r="L24" s="11">
        <f t="shared" ref="L24:N24" si="0">+L25</f>
        <v>8889</v>
      </c>
      <c r="M24" s="11">
        <f t="shared" si="0"/>
        <v>3409</v>
      </c>
      <c r="N24" s="11">
        <f t="shared" si="0"/>
        <v>7</v>
      </c>
      <c r="O24" s="12">
        <f>+O26+O27+O28</f>
        <v>-54222</v>
      </c>
      <c r="P24" s="12">
        <f>+P26+P27+P28</f>
        <v>33138</v>
      </c>
      <c r="Q24" s="11">
        <f>+Q25</f>
        <v>88</v>
      </c>
      <c r="R24" s="11">
        <f>+R25</f>
        <v>-4444</v>
      </c>
      <c r="S24" s="12">
        <f>+I24+K24+L24+M24+N24+O24+P24+Q24+R24</f>
        <v>237586</v>
      </c>
      <c r="T24" s="12">
        <f>SUM(T26:T28)</f>
        <v>18499</v>
      </c>
      <c r="U24" s="12">
        <f>SUM(U26:U28)</f>
        <v>19599</v>
      </c>
      <c r="V24" s="12">
        <f t="shared" ref="V24:W24" si="1">SUM(V26:V28)</f>
        <v>20333</v>
      </c>
      <c r="W24" s="12">
        <f t="shared" si="1"/>
        <v>16694</v>
      </c>
      <c r="X24" s="13">
        <f>SUM(V24:W24)</f>
        <v>37027</v>
      </c>
      <c r="Y24" s="12">
        <f>+T24+U24+V24+W24</f>
        <v>75125</v>
      </c>
      <c r="Z24" s="12">
        <f>SUM(Z26:Z28)</f>
        <v>18091</v>
      </c>
      <c r="AA24" s="12">
        <f>SUM(AA26:AA28)</f>
        <v>17754</v>
      </c>
      <c r="AB24" s="12">
        <f>+AB25</f>
        <v>19752</v>
      </c>
      <c r="AC24" s="12">
        <f>+AC25</f>
        <v>11376</v>
      </c>
      <c r="AD24" s="12">
        <f>SUM(Z24:AC24)</f>
        <v>66973</v>
      </c>
      <c r="AE24" s="12">
        <f t="shared" ref="AE24:AH24" si="2">+AE25</f>
        <v>18080</v>
      </c>
      <c r="AF24" s="12">
        <f t="shared" si="2"/>
        <v>16950</v>
      </c>
      <c r="AG24" s="12">
        <f t="shared" si="2"/>
        <v>17550</v>
      </c>
      <c r="AH24" s="12">
        <f t="shared" si="2"/>
        <v>17550</v>
      </c>
      <c r="AI24" s="14">
        <f t="shared" ref="AI24:AI43" si="3">+AE24+AF24+AG24+AH24</f>
        <v>70130</v>
      </c>
      <c r="AJ24" s="14">
        <f>+Y24+AD24+AI24</f>
        <v>212228</v>
      </c>
      <c r="AK24" s="15">
        <f t="shared" ref="AK24:AK29" si="4">SUM(AJ24/J24)</f>
        <v>1.0163981532920825</v>
      </c>
      <c r="AL24" s="16">
        <v>51709885</v>
      </c>
      <c r="AM24" s="17" t="s">
        <v>56</v>
      </c>
    </row>
    <row r="25" spans="2:39" ht="66.75" customHeight="1" x14ac:dyDescent="0.2">
      <c r="B25" s="18"/>
      <c r="C25" s="100"/>
      <c r="D25" s="101"/>
      <c r="E25" s="102"/>
      <c r="F25" s="19" t="s">
        <v>57</v>
      </c>
      <c r="G25" s="9"/>
      <c r="H25" s="20" t="s">
        <v>55</v>
      </c>
      <c r="I25" s="11">
        <v>192708</v>
      </c>
      <c r="J25" s="11">
        <f>+I25+K25+L25+M25+O25+N25</f>
        <v>208804</v>
      </c>
      <c r="K25" s="11">
        <f>+K26+K27+K28</f>
        <v>58013</v>
      </c>
      <c r="L25" s="12">
        <f t="shared" ref="L25:P25" si="5">+L26+L27+L28</f>
        <v>8889</v>
      </c>
      <c r="M25" s="12">
        <f t="shared" si="5"/>
        <v>3409</v>
      </c>
      <c r="N25" s="12">
        <f>+N26+N27+N28</f>
        <v>7</v>
      </c>
      <c r="O25" s="12">
        <f t="shared" si="5"/>
        <v>-54222</v>
      </c>
      <c r="P25" s="12">
        <f t="shared" si="5"/>
        <v>33138</v>
      </c>
      <c r="Q25" s="12">
        <f>+Q26+Q27+Q28</f>
        <v>88</v>
      </c>
      <c r="R25" s="12">
        <f>+R26+R27+R28</f>
        <v>-4444</v>
      </c>
      <c r="S25" s="12">
        <f>+I25+K25+L25+M25+N25+O25+P25+Q25+R25</f>
        <v>237586</v>
      </c>
      <c r="T25" s="12">
        <f>SUM(T26:T28)</f>
        <v>18499</v>
      </c>
      <c r="U25" s="12">
        <f>SUM(U26:U28)</f>
        <v>19599</v>
      </c>
      <c r="V25" s="12">
        <f t="shared" ref="V25:W25" si="6">SUM(V26:V28)</f>
        <v>20333</v>
      </c>
      <c r="W25" s="12">
        <f t="shared" si="6"/>
        <v>16694</v>
      </c>
      <c r="X25" s="13" t="s">
        <v>22</v>
      </c>
      <c r="Y25" s="12">
        <f t="shared" ref="Y25:Y42" si="7">+T25+U25+V25+W25</f>
        <v>75125</v>
      </c>
      <c r="Z25" s="12">
        <f>SUM(Z26:Z28)</f>
        <v>18091</v>
      </c>
      <c r="AA25" s="12">
        <f>SUM(AA26:AA28)</f>
        <v>17754</v>
      </c>
      <c r="AB25" s="12">
        <f>SUM(AB26:AB28)</f>
        <v>19752</v>
      </c>
      <c r="AC25" s="12">
        <f>SUM(AC26:AC28)</f>
        <v>11376</v>
      </c>
      <c r="AD25" s="12">
        <f>SUM(Z25:AC25)</f>
        <v>66973</v>
      </c>
      <c r="AE25" s="12">
        <f t="shared" ref="AE25:AH25" si="8">+AE26+AE27+AE28</f>
        <v>18080</v>
      </c>
      <c r="AF25" s="12">
        <f t="shared" si="8"/>
        <v>16950</v>
      </c>
      <c r="AG25" s="12">
        <f t="shared" si="8"/>
        <v>17550</v>
      </c>
      <c r="AH25" s="12">
        <f t="shared" si="8"/>
        <v>17550</v>
      </c>
      <c r="AI25" s="14">
        <f>+AE25+AF25+AG25+AH25</f>
        <v>70130</v>
      </c>
      <c r="AJ25" s="14">
        <f t="shared" ref="AJ25:AJ43" si="9">+Y25+AD25+AI25</f>
        <v>212228</v>
      </c>
      <c r="AK25" s="15">
        <f t="shared" si="4"/>
        <v>1.0163981532920825</v>
      </c>
      <c r="AL25" s="16">
        <f>+AL24</f>
        <v>51709885</v>
      </c>
      <c r="AM25" s="17" t="s">
        <v>56</v>
      </c>
    </row>
    <row r="26" spans="2:39" ht="38.25" customHeight="1" x14ac:dyDescent="0.2">
      <c r="B26" s="18"/>
      <c r="C26" s="100"/>
      <c r="D26" s="101"/>
      <c r="E26" s="102"/>
      <c r="F26" s="22"/>
      <c r="G26" s="23" t="s">
        <v>58</v>
      </c>
      <c r="H26" s="24" t="s">
        <v>55</v>
      </c>
      <c r="I26" s="21">
        <v>57813</v>
      </c>
      <c r="J26" s="21">
        <f>+I26+K26+L26+M26+O26+N26</f>
        <v>52232</v>
      </c>
      <c r="K26" s="14">
        <v>12013</v>
      </c>
      <c r="L26" s="14">
        <v>594</v>
      </c>
      <c r="M26" s="14">
        <v>409</v>
      </c>
      <c r="N26" s="14">
        <v>3</v>
      </c>
      <c r="O26" s="14">
        <v>-18600</v>
      </c>
      <c r="P26" s="14">
        <v>11342</v>
      </c>
      <c r="Q26" s="14">
        <v>20</v>
      </c>
      <c r="R26" s="14">
        <v>-1700</v>
      </c>
      <c r="S26" s="12">
        <f>+I26+K26+L26+M26+N26+O26+P26+Q26+R26</f>
        <v>61894</v>
      </c>
      <c r="T26" s="12">
        <f>1046+1507</f>
        <v>2553</v>
      </c>
      <c r="U26" s="12">
        <f>1025+1529</f>
        <v>2554</v>
      </c>
      <c r="V26" s="12">
        <f>1208+1612</f>
        <v>2820</v>
      </c>
      <c r="W26" s="12">
        <f>1316+1069</f>
        <v>2385</v>
      </c>
      <c r="X26" s="13">
        <f t="shared" ref="X26:X43" si="10">SUM(V26:W26)</f>
        <v>5205</v>
      </c>
      <c r="Y26" s="12">
        <f t="shared" si="7"/>
        <v>10312</v>
      </c>
      <c r="Z26" s="46">
        <f>1163+1588</f>
        <v>2751</v>
      </c>
      <c r="AA26" s="46">
        <f>1079+1371</f>
        <v>2450</v>
      </c>
      <c r="AB26" s="46">
        <f>1580+1363</f>
        <v>2943</v>
      </c>
      <c r="AC26" s="46">
        <v>1363</v>
      </c>
      <c r="AD26" s="12">
        <f t="shared" ref="AD26:AD42" si="11">SUM(Z26:AC26)</f>
        <v>9507</v>
      </c>
      <c r="AE26" s="21">
        <v>3500</v>
      </c>
      <c r="AF26" s="21">
        <v>2500</v>
      </c>
      <c r="AG26" s="21">
        <v>2600</v>
      </c>
      <c r="AH26" s="21">
        <v>2000</v>
      </c>
      <c r="AI26" s="14">
        <f t="shared" si="3"/>
        <v>10600</v>
      </c>
      <c r="AJ26" s="14">
        <f t="shared" si="9"/>
        <v>30419</v>
      </c>
      <c r="AK26" s="15">
        <f t="shared" si="4"/>
        <v>0.58238244754173685</v>
      </c>
      <c r="AL26" s="25"/>
      <c r="AM26" s="26"/>
    </row>
    <row r="27" spans="2:39" ht="25.5" customHeight="1" x14ac:dyDescent="0.2">
      <c r="B27" s="18"/>
      <c r="C27" s="100"/>
      <c r="D27" s="101"/>
      <c r="E27" s="102"/>
      <c r="F27" s="27"/>
      <c r="G27" s="28" t="s">
        <v>59</v>
      </c>
      <c r="H27" s="24" t="s">
        <v>55</v>
      </c>
      <c r="I27" s="21">
        <v>38541</v>
      </c>
      <c r="J27" s="21">
        <f>+I27+K27+L27+M27+O27+N27</f>
        <v>38042</v>
      </c>
      <c r="K27" s="14">
        <v>8000</v>
      </c>
      <c r="L27" s="14">
        <v>2000</v>
      </c>
      <c r="M27" s="14">
        <v>1500</v>
      </c>
      <c r="N27" s="14">
        <v>1</v>
      </c>
      <c r="O27" s="14">
        <v>-12000</v>
      </c>
      <c r="P27" s="14">
        <v>8138</v>
      </c>
      <c r="Q27" s="14">
        <v>38</v>
      </c>
      <c r="R27" s="14">
        <v>-1044</v>
      </c>
      <c r="S27" s="12">
        <f t="shared" ref="S27:S28" si="12">+I27+K27+L27+M27+N27+O27+P27+Q27+R27</f>
        <v>45174</v>
      </c>
      <c r="T27" s="63">
        <v>2987</v>
      </c>
      <c r="U27" s="29">
        <v>3273</v>
      </c>
      <c r="V27" s="29">
        <v>3395</v>
      </c>
      <c r="W27" s="21">
        <v>2843</v>
      </c>
      <c r="X27" s="13">
        <f t="shared" si="10"/>
        <v>6238</v>
      </c>
      <c r="Y27" s="12">
        <f t="shared" si="7"/>
        <v>12498</v>
      </c>
      <c r="Z27" s="21">
        <v>2596</v>
      </c>
      <c r="AA27" s="21">
        <v>2993</v>
      </c>
      <c r="AB27" s="21">
        <v>3179</v>
      </c>
      <c r="AC27" s="21">
        <v>3095</v>
      </c>
      <c r="AD27" s="12">
        <f t="shared" si="11"/>
        <v>11863</v>
      </c>
      <c r="AE27" s="21">
        <v>4000</v>
      </c>
      <c r="AF27" s="21">
        <v>2700</v>
      </c>
      <c r="AG27" s="21">
        <v>2600</v>
      </c>
      <c r="AH27" s="21">
        <v>2550</v>
      </c>
      <c r="AI27" s="14">
        <f t="shared" si="3"/>
        <v>11850</v>
      </c>
      <c r="AJ27" s="14">
        <f t="shared" si="9"/>
        <v>36211</v>
      </c>
      <c r="AK27" s="15">
        <f t="shared" si="4"/>
        <v>0.95186898690920563</v>
      </c>
      <c r="AL27" s="30"/>
      <c r="AM27" s="26"/>
    </row>
    <row r="28" spans="2:39" ht="38.25" customHeight="1" x14ac:dyDescent="0.2">
      <c r="B28" s="18"/>
      <c r="C28" s="100"/>
      <c r="D28" s="101"/>
      <c r="E28" s="102"/>
      <c r="F28" s="31"/>
      <c r="G28" s="28" t="s">
        <v>60</v>
      </c>
      <c r="H28" s="24" t="s">
        <v>55</v>
      </c>
      <c r="I28" s="21">
        <v>96266</v>
      </c>
      <c r="J28" s="21">
        <f>+I28+K28+L28+M28+O28+N28</f>
        <v>118442</v>
      </c>
      <c r="K28" s="14">
        <v>38000</v>
      </c>
      <c r="L28" s="14">
        <v>6295</v>
      </c>
      <c r="M28" s="14">
        <v>1500</v>
      </c>
      <c r="N28" s="14">
        <v>3</v>
      </c>
      <c r="O28" s="14">
        <v>-23622</v>
      </c>
      <c r="P28" s="14">
        <v>13658</v>
      </c>
      <c r="Q28" s="14">
        <v>30</v>
      </c>
      <c r="R28" s="14">
        <v>-1700</v>
      </c>
      <c r="S28" s="12">
        <f t="shared" si="12"/>
        <v>130430</v>
      </c>
      <c r="T28" s="12">
        <f>5647+7312</f>
        <v>12959</v>
      </c>
      <c r="U28" s="12">
        <f>5960+7812</f>
        <v>13772</v>
      </c>
      <c r="V28" s="12">
        <f>6626+7492</f>
        <v>14118</v>
      </c>
      <c r="W28" s="12">
        <f>5599+5867</f>
        <v>11466</v>
      </c>
      <c r="X28" s="13">
        <f t="shared" si="10"/>
        <v>25584</v>
      </c>
      <c r="Y28" s="12">
        <f>+T28+U28+V28+W28</f>
        <v>52315</v>
      </c>
      <c r="Z28" s="46">
        <f>5842+6902</f>
        <v>12744</v>
      </c>
      <c r="AA28" s="46">
        <f>5947+6364</f>
        <v>12311</v>
      </c>
      <c r="AB28" s="46">
        <f>6712+6918</f>
        <v>13630</v>
      </c>
      <c r="AC28" s="46">
        <v>6918</v>
      </c>
      <c r="AD28" s="12">
        <f t="shared" si="11"/>
        <v>45603</v>
      </c>
      <c r="AE28" s="21">
        <v>10580</v>
      </c>
      <c r="AF28" s="21">
        <v>11750</v>
      </c>
      <c r="AG28" s="21">
        <v>12350</v>
      </c>
      <c r="AH28" s="21">
        <v>13000</v>
      </c>
      <c r="AI28" s="14">
        <f t="shared" si="3"/>
        <v>47680</v>
      </c>
      <c r="AJ28" s="14">
        <f t="shared" si="9"/>
        <v>145598</v>
      </c>
      <c r="AK28" s="15">
        <f t="shared" si="4"/>
        <v>1.2292767768190338</v>
      </c>
      <c r="AL28" s="32"/>
      <c r="AM28" s="26"/>
    </row>
    <row r="29" spans="2:39" ht="25.5" customHeight="1" x14ac:dyDescent="0.2">
      <c r="B29" s="18"/>
      <c r="C29" s="100"/>
      <c r="D29" s="101"/>
      <c r="E29" s="102"/>
      <c r="F29" s="31"/>
      <c r="G29" s="33" t="s">
        <v>61</v>
      </c>
      <c r="H29" s="24" t="s">
        <v>62</v>
      </c>
      <c r="I29" s="25">
        <v>6</v>
      </c>
      <c r="J29" s="22">
        <v>6</v>
      </c>
      <c r="K29" s="25"/>
      <c r="L29" s="22"/>
      <c r="M29" s="22"/>
      <c r="N29" s="22"/>
      <c r="O29" s="22"/>
      <c r="P29" s="22"/>
      <c r="Q29" s="22"/>
      <c r="R29" s="22"/>
      <c r="S29" s="22">
        <v>6</v>
      </c>
      <c r="T29" s="29">
        <v>0</v>
      </c>
      <c r="U29" s="29">
        <v>1</v>
      </c>
      <c r="V29" s="29">
        <v>3</v>
      </c>
      <c r="W29" s="25">
        <v>1</v>
      </c>
      <c r="X29" s="13">
        <f>SUM(V29:W29)</f>
        <v>4</v>
      </c>
      <c r="Y29" s="12">
        <f>+T29+U29+V29+W29</f>
        <v>5</v>
      </c>
      <c r="Z29" s="14">
        <v>0</v>
      </c>
      <c r="AA29" s="14">
        <v>0</v>
      </c>
      <c r="AB29" s="14">
        <v>2</v>
      </c>
      <c r="AC29" s="14">
        <v>1</v>
      </c>
      <c r="AD29" s="12">
        <f t="shared" si="11"/>
        <v>3</v>
      </c>
      <c r="AE29" s="14"/>
      <c r="AF29" s="14"/>
      <c r="AG29" s="14"/>
      <c r="AH29" s="14"/>
      <c r="AI29" s="14">
        <f>+AE29+AF29+AG29+AH29</f>
        <v>0</v>
      </c>
      <c r="AJ29" s="22">
        <f>+Y29+AD29+AI29</f>
        <v>8</v>
      </c>
      <c r="AK29" s="15">
        <f t="shared" si="4"/>
        <v>1.3333333333333333</v>
      </c>
      <c r="AL29" s="32"/>
      <c r="AM29" s="26"/>
    </row>
    <row r="30" spans="2:39" ht="25.5" customHeight="1" x14ac:dyDescent="0.2">
      <c r="B30" s="18"/>
      <c r="C30" s="59"/>
      <c r="D30" s="60"/>
      <c r="E30" s="61"/>
      <c r="F30" s="31"/>
      <c r="G30" s="33" t="s">
        <v>64</v>
      </c>
      <c r="H30" s="24" t="s">
        <v>62</v>
      </c>
      <c r="I30" s="25">
        <v>6</v>
      </c>
      <c r="J30" s="22">
        <v>6</v>
      </c>
      <c r="K30" s="25"/>
      <c r="L30" s="22"/>
      <c r="M30" s="22"/>
      <c r="N30" s="22"/>
      <c r="O30" s="22"/>
      <c r="P30" s="22"/>
      <c r="Q30" s="22"/>
      <c r="R30" s="22"/>
      <c r="S30" s="22">
        <v>6</v>
      </c>
      <c r="T30" s="29" t="s">
        <v>63</v>
      </c>
      <c r="U30" s="29" t="s">
        <v>63</v>
      </c>
      <c r="V30" s="29" t="s">
        <v>63</v>
      </c>
      <c r="W30" s="29" t="s">
        <v>63</v>
      </c>
      <c r="X30" s="13">
        <f t="shared" si="10"/>
        <v>0</v>
      </c>
      <c r="Y30" s="34" t="s">
        <v>63</v>
      </c>
      <c r="Z30" s="25">
        <v>0</v>
      </c>
      <c r="AA30" s="25">
        <v>0</v>
      </c>
      <c r="AB30" s="25">
        <v>0</v>
      </c>
      <c r="AC30" s="25">
        <v>0</v>
      </c>
      <c r="AD30" s="12">
        <f t="shared" si="11"/>
        <v>0</v>
      </c>
      <c r="AE30" s="25"/>
      <c r="AF30" s="25"/>
      <c r="AG30" s="25"/>
      <c r="AH30" s="25"/>
      <c r="AI30" s="22">
        <f t="shared" si="3"/>
        <v>0</v>
      </c>
      <c r="AJ30" s="35" t="s">
        <v>63</v>
      </c>
      <c r="AK30" s="35" t="s">
        <v>65</v>
      </c>
      <c r="AL30" s="32"/>
      <c r="AM30" s="26"/>
    </row>
    <row r="31" spans="2:39" ht="25.5" customHeight="1" x14ac:dyDescent="0.2">
      <c r="B31" s="18"/>
      <c r="C31" s="100"/>
      <c r="D31" s="101"/>
      <c r="E31" s="102"/>
      <c r="F31" s="27"/>
      <c r="G31" s="33" t="s">
        <v>66</v>
      </c>
      <c r="H31" s="24" t="s">
        <v>62</v>
      </c>
      <c r="I31" s="25">
        <v>6564</v>
      </c>
      <c r="J31" s="22">
        <v>6564</v>
      </c>
      <c r="K31" s="25"/>
      <c r="L31" s="22"/>
      <c r="M31" s="22"/>
      <c r="N31" s="22"/>
      <c r="O31" s="22"/>
      <c r="P31" s="22"/>
      <c r="Q31" s="22"/>
      <c r="R31" s="22"/>
      <c r="S31" s="22">
        <v>6564</v>
      </c>
      <c r="T31" s="63">
        <v>777</v>
      </c>
      <c r="U31" s="29">
        <v>774</v>
      </c>
      <c r="V31" s="29">
        <v>932</v>
      </c>
      <c r="W31" s="25">
        <v>776</v>
      </c>
      <c r="X31" s="13">
        <f t="shared" si="10"/>
        <v>1708</v>
      </c>
      <c r="Y31" s="12">
        <f>+T31+U31+V31+W31</f>
        <v>3259</v>
      </c>
      <c r="Z31" s="25">
        <v>805</v>
      </c>
      <c r="AA31" s="25">
        <v>815</v>
      </c>
      <c r="AB31" s="25">
        <v>1005</v>
      </c>
      <c r="AC31" s="25">
        <v>961</v>
      </c>
      <c r="AD31" s="12">
        <f t="shared" si="11"/>
        <v>3586</v>
      </c>
      <c r="AE31" s="25"/>
      <c r="AF31" s="25"/>
      <c r="AG31" s="25"/>
      <c r="AH31" s="25"/>
      <c r="AI31" s="22">
        <f t="shared" si="3"/>
        <v>0</v>
      </c>
      <c r="AJ31" s="22">
        <f>+Y31+AD31+AI31</f>
        <v>6845</v>
      </c>
      <c r="AK31" s="15">
        <f t="shared" ref="AK31:AK43" si="13">SUM(AJ31/J31)</f>
        <v>1.0428092626447287</v>
      </c>
      <c r="AL31" s="30"/>
      <c r="AM31" s="26"/>
    </row>
    <row r="32" spans="2:39" ht="15" customHeight="1" x14ac:dyDescent="0.2">
      <c r="B32" s="18"/>
      <c r="C32" s="100"/>
      <c r="D32" s="101"/>
      <c r="E32" s="102"/>
      <c r="F32" s="22"/>
      <c r="G32" s="33" t="s">
        <v>67</v>
      </c>
      <c r="H32" s="24" t="s">
        <v>62</v>
      </c>
      <c r="I32" s="25">
        <v>3900</v>
      </c>
      <c r="J32" s="22">
        <v>3900</v>
      </c>
      <c r="K32" s="25"/>
      <c r="L32" s="22"/>
      <c r="M32" s="22"/>
      <c r="N32" s="22"/>
      <c r="O32" s="22"/>
      <c r="P32" s="22"/>
      <c r="Q32" s="22"/>
      <c r="R32" s="22"/>
      <c r="S32" s="22">
        <v>3900</v>
      </c>
      <c r="T32" s="63">
        <v>330</v>
      </c>
      <c r="U32" s="29">
        <v>423</v>
      </c>
      <c r="V32" s="29">
        <v>460</v>
      </c>
      <c r="W32" s="25">
        <v>401</v>
      </c>
      <c r="X32" s="13">
        <f t="shared" si="10"/>
        <v>861</v>
      </c>
      <c r="Y32" s="12">
        <f t="shared" si="7"/>
        <v>1614</v>
      </c>
      <c r="Z32" s="25">
        <v>435</v>
      </c>
      <c r="AA32" s="25">
        <v>459</v>
      </c>
      <c r="AB32" s="25">
        <v>530</v>
      </c>
      <c r="AC32" s="25">
        <v>465</v>
      </c>
      <c r="AD32" s="12">
        <f t="shared" si="11"/>
        <v>1889</v>
      </c>
      <c r="AE32" s="25"/>
      <c r="AF32" s="25"/>
      <c r="AG32" s="25"/>
      <c r="AH32" s="25"/>
      <c r="AI32" s="22">
        <f t="shared" si="3"/>
        <v>0</v>
      </c>
      <c r="AJ32" s="22">
        <f t="shared" si="9"/>
        <v>3503</v>
      </c>
      <c r="AK32" s="15">
        <f t="shared" si="13"/>
        <v>0.89820512820512821</v>
      </c>
      <c r="AL32" s="36"/>
      <c r="AM32" s="26"/>
    </row>
    <row r="33" spans="2:39" ht="25.5" customHeight="1" x14ac:dyDescent="0.2">
      <c r="B33" s="18"/>
      <c r="C33" s="100"/>
      <c r="D33" s="101"/>
      <c r="E33" s="102"/>
      <c r="F33" s="24"/>
      <c r="G33" s="33" t="s">
        <v>68</v>
      </c>
      <c r="H33" s="24" t="s">
        <v>62</v>
      </c>
      <c r="I33" s="25">
        <v>9312</v>
      </c>
      <c r="J33" s="22">
        <v>9312</v>
      </c>
      <c r="K33" s="25"/>
      <c r="L33" s="22"/>
      <c r="M33" s="22"/>
      <c r="N33" s="22"/>
      <c r="O33" s="22"/>
      <c r="P33" s="22"/>
      <c r="Q33" s="22"/>
      <c r="R33" s="22"/>
      <c r="S33" s="22">
        <v>9312</v>
      </c>
      <c r="T33" s="63">
        <v>690</v>
      </c>
      <c r="U33" s="29">
        <v>790</v>
      </c>
      <c r="V33" s="29">
        <v>958</v>
      </c>
      <c r="W33" s="25">
        <v>690</v>
      </c>
      <c r="X33" s="13">
        <f t="shared" si="10"/>
        <v>1648</v>
      </c>
      <c r="Y33" s="12">
        <f>+T33+U33+V33+W33</f>
        <v>3128</v>
      </c>
      <c r="Z33" s="25">
        <v>809</v>
      </c>
      <c r="AA33" s="25">
        <v>852</v>
      </c>
      <c r="AB33" s="25">
        <v>889</v>
      </c>
      <c r="AC33" s="25">
        <v>847</v>
      </c>
      <c r="AD33" s="12">
        <f t="shared" si="11"/>
        <v>3397</v>
      </c>
      <c r="AE33" s="25"/>
      <c r="AF33" s="25"/>
      <c r="AG33" s="25"/>
      <c r="AH33" s="25"/>
      <c r="AI33" s="22">
        <f t="shared" si="3"/>
        <v>0</v>
      </c>
      <c r="AJ33" s="22">
        <f t="shared" si="9"/>
        <v>6525</v>
      </c>
      <c r="AK33" s="15">
        <f t="shared" si="13"/>
        <v>0.70070876288659789</v>
      </c>
      <c r="AL33" s="36"/>
      <c r="AM33" s="26"/>
    </row>
    <row r="34" spans="2:39" ht="25.5" customHeight="1" x14ac:dyDescent="0.2">
      <c r="B34" s="18"/>
      <c r="C34" s="100"/>
      <c r="D34" s="101"/>
      <c r="E34" s="102"/>
      <c r="F34" s="24"/>
      <c r="G34" s="37" t="s">
        <v>69</v>
      </c>
      <c r="H34" s="24" t="s">
        <v>62</v>
      </c>
      <c r="I34" s="25">
        <v>16164</v>
      </c>
      <c r="J34" s="22">
        <v>16164</v>
      </c>
      <c r="K34" s="25"/>
      <c r="L34" s="22"/>
      <c r="M34" s="22"/>
      <c r="N34" s="22"/>
      <c r="O34" s="22"/>
      <c r="P34" s="22"/>
      <c r="Q34" s="22"/>
      <c r="R34" s="22"/>
      <c r="S34" s="22">
        <v>16164</v>
      </c>
      <c r="T34" s="63">
        <v>1436</v>
      </c>
      <c r="U34" s="29">
        <v>1692</v>
      </c>
      <c r="V34" s="29">
        <v>1952</v>
      </c>
      <c r="W34" s="25">
        <v>1576</v>
      </c>
      <c r="X34" s="13">
        <f t="shared" si="10"/>
        <v>3528</v>
      </c>
      <c r="Y34" s="12">
        <f t="shared" si="7"/>
        <v>6656</v>
      </c>
      <c r="Z34" s="25">
        <v>1595</v>
      </c>
      <c r="AA34" s="25">
        <v>1712</v>
      </c>
      <c r="AB34" s="25">
        <v>1714</v>
      </c>
      <c r="AC34" s="25">
        <v>1641</v>
      </c>
      <c r="AD34" s="12">
        <f t="shared" si="11"/>
        <v>6662</v>
      </c>
      <c r="AE34" s="25"/>
      <c r="AF34" s="25"/>
      <c r="AG34" s="25"/>
      <c r="AH34" s="25"/>
      <c r="AI34" s="22">
        <f t="shared" si="3"/>
        <v>0</v>
      </c>
      <c r="AJ34" s="22">
        <f t="shared" si="9"/>
        <v>13318</v>
      </c>
      <c r="AK34" s="15">
        <f t="shared" si="13"/>
        <v>0.82392972036624601</v>
      </c>
      <c r="AL34" s="36"/>
      <c r="AM34" s="26"/>
    </row>
    <row r="35" spans="2:39" ht="25.5" customHeight="1" x14ac:dyDescent="0.2">
      <c r="B35" s="18"/>
      <c r="C35" s="100"/>
      <c r="D35" s="101"/>
      <c r="E35" s="102"/>
      <c r="F35" s="24"/>
      <c r="G35" s="37" t="s">
        <v>70</v>
      </c>
      <c r="H35" s="24" t="s">
        <v>62</v>
      </c>
      <c r="I35" s="25">
        <v>36060</v>
      </c>
      <c r="J35" s="22">
        <v>36060</v>
      </c>
      <c r="K35" s="25"/>
      <c r="L35" s="22"/>
      <c r="M35" s="22"/>
      <c r="N35" s="22"/>
      <c r="O35" s="22"/>
      <c r="P35" s="22"/>
      <c r="Q35" s="22"/>
      <c r="R35" s="22"/>
      <c r="S35" s="22">
        <v>36060</v>
      </c>
      <c r="T35" s="63">
        <v>4067</v>
      </c>
      <c r="U35" s="29">
        <v>4214</v>
      </c>
      <c r="V35" s="29">
        <v>4863</v>
      </c>
      <c r="W35" s="25">
        <v>3942</v>
      </c>
      <c r="X35" s="13">
        <f t="shared" si="10"/>
        <v>8805</v>
      </c>
      <c r="Y35" s="12">
        <f t="shared" si="7"/>
        <v>17086</v>
      </c>
      <c r="Z35" s="25">
        <v>4496</v>
      </c>
      <c r="AA35" s="25">
        <v>4424</v>
      </c>
      <c r="AB35" s="25">
        <v>5197</v>
      </c>
      <c r="AC35" s="25">
        <v>4683</v>
      </c>
      <c r="AD35" s="12">
        <f t="shared" si="11"/>
        <v>18800</v>
      </c>
      <c r="AE35" s="25"/>
      <c r="AF35" s="25"/>
      <c r="AG35" s="25"/>
      <c r="AH35" s="25"/>
      <c r="AI35" s="22">
        <f t="shared" si="3"/>
        <v>0</v>
      </c>
      <c r="AJ35" s="22">
        <f t="shared" si="9"/>
        <v>35886</v>
      </c>
      <c r="AK35" s="15">
        <f t="shared" si="13"/>
        <v>0.99517470881863557</v>
      </c>
      <c r="AL35" s="36"/>
      <c r="AM35" s="26"/>
    </row>
    <row r="36" spans="2:39" ht="25.5" customHeight="1" x14ac:dyDescent="0.2">
      <c r="B36" s="18"/>
      <c r="C36" s="100"/>
      <c r="D36" s="101"/>
      <c r="E36" s="102"/>
      <c r="F36" s="24"/>
      <c r="G36" s="37" t="s">
        <v>71</v>
      </c>
      <c r="H36" s="24" t="s">
        <v>62</v>
      </c>
      <c r="I36" s="25">
        <v>6444</v>
      </c>
      <c r="J36" s="22">
        <v>6444</v>
      </c>
      <c r="K36" s="25"/>
      <c r="L36" s="22"/>
      <c r="M36" s="22"/>
      <c r="N36" s="22"/>
      <c r="O36" s="22"/>
      <c r="P36" s="22"/>
      <c r="Q36" s="22"/>
      <c r="R36" s="22"/>
      <c r="S36" s="22">
        <v>6444</v>
      </c>
      <c r="T36" s="63">
        <v>427</v>
      </c>
      <c r="U36" s="29">
        <v>482</v>
      </c>
      <c r="V36" s="29">
        <v>513</v>
      </c>
      <c r="W36" s="25">
        <v>460</v>
      </c>
      <c r="X36" s="13">
        <f t="shared" si="10"/>
        <v>973</v>
      </c>
      <c r="Y36" s="12">
        <f t="shared" si="7"/>
        <v>1882</v>
      </c>
      <c r="Z36" s="25">
        <v>475</v>
      </c>
      <c r="AA36" s="25">
        <v>486</v>
      </c>
      <c r="AB36" s="25">
        <v>524</v>
      </c>
      <c r="AC36" s="25">
        <v>551</v>
      </c>
      <c r="AD36" s="12">
        <f t="shared" si="11"/>
        <v>2036</v>
      </c>
      <c r="AE36" s="25"/>
      <c r="AF36" s="25"/>
      <c r="AG36" s="25"/>
      <c r="AH36" s="25"/>
      <c r="AI36" s="22">
        <f t="shared" si="3"/>
        <v>0</v>
      </c>
      <c r="AJ36" s="22">
        <f t="shared" si="9"/>
        <v>3918</v>
      </c>
      <c r="AK36" s="15">
        <f t="shared" si="13"/>
        <v>0.60800744878957169</v>
      </c>
      <c r="AL36" s="36"/>
      <c r="AM36" s="26"/>
    </row>
    <row r="37" spans="2:39" ht="15" customHeight="1" x14ac:dyDescent="0.2">
      <c r="B37" s="18"/>
      <c r="C37" s="100"/>
      <c r="D37" s="101"/>
      <c r="E37" s="102"/>
      <c r="F37" s="24"/>
      <c r="G37" s="37" t="s">
        <v>72</v>
      </c>
      <c r="H37" s="24" t="s">
        <v>62</v>
      </c>
      <c r="I37" s="25">
        <v>3936</v>
      </c>
      <c r="J37" s="22">
        <v>3936</v>
      </c>
      <c r="K37" s="25"/>
      <c r="L37" s="22"/>
      <c r="M37" s="22"/>
      <c r="N37" s="22"/>
      <c r="O37" s="22"/>
      <c r="P37" s="22"/>
      <c r="Q37" s="22"/>
      <c r="R37" s="22"/>
      <c r="S37" s="22">
        <v>3936</v>
      </c>
      <c r="T37" s="62">
        <v>368</v>
      </c>
      <c r="U37" s="38">
        <v>447</v>
      </c>
      <c r="V37" s="29">
        <v>416</v>
      </c>
      <c r="W37" s="25">
        <v>409</v>
      </c>
      <c r="X37" s="13">
        <f t="shared" si="10"/>
        <v>825</v>
      </c>
      <c r="Y37" s="12">
        <f t="shared" si="7"/>
        <v>1640</v>
      </c>
      <c r="Z37" s="25">
        <v>438</v>
      </c>
      <c r="AA37" s="25">
        <v>472</v>
      </c>
      <c r="AB37" s="25">
        <v>546</v>
      </c>
      <c r="AC37" s="25">
        <v>544</v>
      </c>
      <c r="AD37" s="12">
        <f t="shared" si="11"/>
        <v>2000</v>
      </c>
      <c r="AE37" s="25"/>
      <c r="AF37" s="25"/>
      <c r="AG37" s="25"/>
      <c r="AH37" s="25"/>
      <c r="AI37" s="22">
        <f t="shared" si="3"/>
        <v>0</v>
      </c>
      <c r="AJ37" s="22">
        <f t="shared" si="9"/>
        <v>3640</v>
      </c>
      <c r="AK37" s="15">
        <f t="shared" si="13"/>
        <v>0.92479674796747968</v>
      </c>
      <c r="AL37" s="36"/>
      <c r="AM37" s="26"/>
    </row>
    <row r="38" spans="2:39" ht="15" customHeight="1" x14ac:dyDescent="0.2">
      <c r="B38" s="18"/>
      <c r="C38" s="100"/>
      <c r="D38" s="101"/>
      <c r="E38" s="102"/>
      <c r="F38" s="24"/>
      <c r="G38" s="37" t="s">
        <v>73</v>
      </c>
      <c r="H38" s="24" t="s">
        <v>62</v>
      </c>
      <c r="I38" s="25">
        <v>252</v>
      </c>
      <c r="J38" s="25">
        <v>252</v>
      </c>
      <c r="K38" s="25"/>
      <c r="L38" s="22"/>
      <c r="M38" s="22"/>
      <c r="N38" s="22"/>
      <c r="O38" s="22"/>
      <c r="P38" s="22"/>
      <c r="Q38" s="22"/>
      <c r="R38" s="22"/>
      <c r="S38" s="25">
        <v>252</v>
      </c>
      <c r="T38" s="62">
        <v>15</v>
      </c>
      <c r="U38" s="38">
        <v>8</v>
      </c>
      <c r="V38" s="29">
        <v>22</v>
      </c>
      <c r="W38" s="25">
        <v>9</v>
      </c>
      <c r="X38" s="13">
        <f t="shared" si="10"/>
        <v>31</v>
      </c>
      <c r="Y38" s="12">
        <f t="shared" si="7"/>
        <v>54</v>
      </c>
      <c r="Z38" s="25">
        <v>7</v>
      </c>
      <c r="AA38" s="25">
        <v>12</v>
      </c>
      <c r="AB38" s="25">
        <v>11</v>
      </c>
      <c r="AC38" s="25">
        <v>12</v>
      </c>
      <c r="AD38" s="12">
        <f t="shared" si="11"/>
        <v>42</v>
      </c>
      <c r="AE38" s="25"/>
      <c r="AF38" s="25"/>
      <c r="AG38" s="25"/>
      <c r="AH38" s="25"/>
      <c r="AI38" s="22">
        <f>+AE38+AF38+AG38+AH38</f>
        <v>0</v>
      </c>
      <c r="AJ38" s="22">
        <f>+Y38+AD38+AI38</f>
        <v>96</v>
      </c>
      <c r="AK38" s="15">
        <f t="shared" si="13"/>
        <v>0.38095238095238093</v>
      </c>
      <c r="AL38" s="36"/>
      <c r="AM38" s="26"/>
    </row>
    <row r="39" spans="2:39" ht="15" customHeight="1" x14ac:dyDescent="0.2">
      <c r="B39" s="18"/>
      <c r="C39" s="59"/>
      <c r="D39" s="60"/>
      <c r="E39" s="61"/>
      <c r="F39" s="24"/>
      <c r="G39" s="37" t="s">
        <v>74</v>
      </c>
      <c r="H39" s="24" t="s">
        <v>62</v>
      </c>
      <c r="I39" s="25">
        <v>1872</v>
      </c>
      <c r="J39" s="25">
        <v>1872</v>
      </c>
      <c r="K39" s="25"/>
      <c r="L39" s="22"/>
      <c r="M39" s="22"/>
      <c r="N39" s="22"/>
      <c r="O39" s="22"/>
      <c r="P39" s="22"/>
      <c r="Q39" s="22"/>
      <c r="R39" s="22"/>
      <c r="S39" s="25">
        <v>1872</v>
      </c>
      <c r="T39" s="62">
        <v>59</v>
      </c>
      <c r="U39" s="38">
        <v>122</v>
      </c>
      <c r="V39" s="29">
        <v>104</v>
      </c>
      <c r="W39" s="25">
        <v>87</v>
      </c>
      <c r="X39" s="13">
        <f t="shared" si="10"/>
        <v>191</v>
      </c>
      <c r="Y39" s="12">
        <f t="shared" si="7"/>
        <v>372</v>
      </c>
      <c r="Z39" s="25">
        <v>116</v>
      </c>
      <c r="AA39" s="25">
        <v>146</v>
      </c>
      <c r="AB39" s="25">
        <v>149</v>
      </c>
      <c r="AC39" s="25">
        <v>164</v>
      </c>
      <c r="AD39" s="12">
        <f t="shared" si="11"/>
        <v>575</v>
      </c>
      <c r="AE39" s="25"/>
      <c r="AF39" s="25"/>
      <c r="AG39" s="25"/>
      <c r="AH39" s="25"/>
      <c r="AI39" s="22">
        <f t="shared" si="3"/>
        <v>0</v>
      </c>
      <c r="AJ39" s="22">
        <f t="shared" si="9"/>
        <v>947</v>
      </c>
      <c r="AK39" s="15">
        <f t="shared" si="13"/>
        <v>0.50587606837606836</v>
      </c>
      <c r="AL39" s="36"/>
      <c r="AM39" s="26"/>
    </row>
    <row r="40" spans="2:39" ht="15" customHeight="1" x14ac:dyDescent="0.2">
      <c r="B40" s="18"/>
      <c r="C40" s="100"/>
      <c r="D40" s="101"/>
      <c r="E40" s="102"/>
      <c r="F40" s="24"/>
      <c r="G40" s="39" t="s">
        <v>75</v>
      </c>
      <c r="H40" s="24" t="s">
        <v>62</v>
      </c>
      <c r="I40" s="25">
        <v>113760</v>
      </c>
      <c r="J40" s="25">
        <v>113760</v>
      </c>
      <c r="K40" s="25"/>
      <c r="L40" s="22"/>
      <c r="M40" s="22"/>
      <c r="N40" s="22"/>
      <c r="O40" s="22"/>
      <c r="P40" s="22"/>
      <c r="Q40" s="22"/>
      <c r="R40" s="22"/>
      <c r="S40" s="25">
        <v>113760</v>
      </c>
      <c r="T40" s="62">
        <v>8576</v>
      </c>
      <c r="U40" s="38">
        <v>9096</v>
      </c>
      <c r="V40" s="29">
        <v>9601</v>
      </c>
      <c r="W40" s="38">
        <v>7829</v>
      </c>
      <c r="X40" s="13">
        <f t="shared" si="10"/>
        <v>17430</v>
      </c>
      <c r="Y40" s="12">
        <f t="shared" si="7"/>
        <v>35102</v>
      </c>
      <c r="Z40" s="25">
        <v>9046</v>
      </c>
      <c r="AA40" s="25">
        <v>8651</v>
      </c>
      <c r="AB40" s="25">
        <v>9402</v>
      </c>
      <c r="AC40" s="25">
        <v>9858</v>
      </c>
      <c r="AD40" s="12">
        <f t="shared" si="11"/>
        <v>36957</v>
      </c>
      <c r="AE40" s="25"/>
      <c r="AF40" s="25"/>
      <c r="AG40" s="25"/>
      <c r="AH40" s="25"/>
      <c r="AI40" s="22">
        <f t="shared" si="3"/>
        <v>0</v>
      </c>
      <c r="AJ40" s="22">
        <f t="shared" si="9"/>
        <v>72059</v>
      </c>
      <c r="AK40" s="15">
        <f t="shared" si="13"/>
        <v>0.6334300281293952</v>
      </c>
      <c r="AL40" s="36"/>
      <c r="AM40" s="26"/>
    </row>
    <row r="41" spans="2:39" ht="15" customHeight="1" x14ac:dyDescent="0.2">
      <c r="B41" s="18"/>
      <c r="C41" s="100"/>
      <c r="D41" s="101"/>
      <c r="E41" s="102"/>
      <c r="F41" s="24"/>
      <c r="G41" s="40" t="s">
        <v>76</v>
      </c>
      <c r="H41" s="41" t="s">
        <v>77</v>
      </c>
      <c r="I41" s="25">
        <v>35592</v>
      </c>
      <c r="J41" s="25">
        <v>35592</v>
      </c>
      <c r="K41" s="25"/>
      <c r="L41" s="22"/>
      <c r="M41" s="22"/>
      <c r="N41" s="22"/>
      <c r="O41" s="22"/>
      <c r="P41" s="22"/>
      <c r="Q41" s="22"/>
      <c r="R41" s="22"/>
      <c r="S41" s="25">
        <v>35592</v>
      </c>
      <c r="T41" s="62">
        <v>3280</v>
      </c>
      <c r="U41" s="38">
        <v>3706</v>
      </c>
      <c r="V41" s="29">
        <v>4498</v>
      </c>
      <c r="W41" s="25">
        <v>3551</v>
      </c>
      <c r="X41" s="13">
        <f t="shared" si="10"/>
        <v>8049</v>
      </c>
      <c r="Y41" s="12">
        <f t="shared" si="7"/>
        <v>15035</v>
      </c>
      <c r="Z41" s="25">
        <v>3709</v>
      </c>
      <c r="AA41" s="25">
        <v>3749</v>
      </c>
      <c r="AB41" s="25">
        <v>4287</v>
      </c>
      <c r="AC41" s="25">
        <v>3724</v>
      </c>
      <c r="AD41" s="12">
        <f t="shared" si="11"/>
        <v>15469</v>
      </c>
      <c r="AE41" s="25"/>
      <c r="AF41" s="25"/>
      <c r="AG41" s="25"/>
      <c r="AH41" s="25"/>
      <c r="AI41" s="22">
        <f t="shared" si="3"/>
        <v>0</v>
      </c>
      <c r="AJ41" s="22">
        <f t="shared" si="9"/>
        <v>30504</v>
      </c>
      <c r="AK41" s="15">
        <f t="shared" si="13"/>
        <v>0.8570465273095077</v>
      </c>
      <c r="AL41" s="36"/>
      <c r="AM41" s="26"/>
    </row>
    <row r="42" spans="2:39" ht="25.5" customHeight="1" x14ac:dyDescent="0.2">
      <c r="B42" s="18"/>
      <c r="C42" s="100"/>
      <c r="D42" s="101"/>
      <c r="E42" s="102"/>
      <c r="F42" s="24"/>
      <c r="G42" s="42" t="s">
        <v>78</v>
      </c>
      <c r="H42" s="24" t="s">
        <v>62</v>
      </c>
      <c r="I42" s="25">
        <v>48</v>
      </c>
      <c r="J42" s="25">
        <v>48</v>
      </c>
      <c r="K42" s="25"/>
      <c r="L42" s="22"/>
      <c r="M42" s="22"/>
      <c r="N42" s="22"/>
      <c r="O42" s="22"/>
      <c r="P42" s="22"/>
      <c r="Q42" s="22"/>
      <c r="R42" s="22"/>
      <c r="S42" s="25">
        <v>48</v>
      </c>
      <c r="T42" s="62">
        <v>3</v>
      </c>
      <c r="U42" s="38">
        <v>2</v>
      </c>
      <c r="V42" s="29">
        <v>10</v>
      </c>
      <c r="W42" s="25">
        <v>6</v>
      </c>
      <c r="X42" s="13">
        <f t="shared" si="10"/>
        <v>16</v>
      </c>
      <c r="Y42" s="12">
        <f t="shared" si="7"/>
        <v>21</v>
      </c>
      <c r="Z42" s="25">
        <v>0</v>
      </c>
      <c r="AA42" s="25">
        <v>5</v>
      </c>
      <c r="AB42" s="25">
        <v>8</v>
      </c>
      <c r="AC42" s="25">
        <v>4</v>
      </c>
      <c r="AD42" s="12">
        <f t="shared" si="11"/>
        <v>17</v>
      </c>
      <c r="AE42" s="25"/>
      <c r="AF42" s="25"/>
      <c r="AG42" s="25"/>
      <c r="AH42" s="25"/>
      <c r="AI42" s="22">
        <f t="shared" si="3"/>
        <v>0</v>
      </c>
      <c r="AJ42" s="22">
        <f t="shared" si="9"/>
        <v>38</v>
      </c>
      <c r="AK42" s="15">
        <f t="shared" si="13"/>
        <v>0.79166666666666663</v>
      </c>
      <c r="AL42" s="36"/>
      <c r="AM42" s="26"/>
    </row>
    <row r="43" spans="2:39" ht="38.25" customHeight="1" x14ac:dyDescent="0.2">
      <c r="B43" s="18"/>
      <c r="C43" s="100"/>
      <c r="D43" s="101"/>
      <c r="E43" s="102"/>
      <c r="F43" s="24"/>
      <c r="G43" s="43" t="s">
        <v>79</v>
      </c>
      <c r="H43" s="41" t="s">
        <v>77</v>
      </c>
      <c r="I43" s="25">
        <v>34740</v>
      </c>
      <c r="J43" s="25">
        <v>34740</v>
      </c>
      <c r="K43" s="25"/>
      <c r="L43" s="22"/>
      <c r="M43" s="22"/>
      <c r="N43" s="22"/>
      <c r="O43" s="22"/>
      <c r="P43" s="22"/>
      <c r="Q43" s="22"/>
      <c r="R43" s="22"/>
      <c r="S43" s="25">
        <v>34740</v>
      </c>
      <c r="T43" s="38">
        <v>3273</v>
      </c>
      <c r="U43" s="38">
        <v>3706</v>
      </c>
      <c r="V43" s="29">
        <v>4498</v>
      </c>
      <c r="W43" s="25">
        <v>3551</v>
      </c>
      <c r="X43" s="13">
        <f t="shared" si="10"/>
        <v>8049</v>
      </c>
      <c r="Y43" s="12">
        <f>+T43+U43+V43+W43</f>
        <v>15028</v>
      </c>
      <c r="Z43" s="25">
        <v>3709</v>
      </c>
      <c r="AA43" s="25">
        <v>3749</v>
      </c>
      <c r="AB43" s="25">
        <v>4287</v>
      </c>
      <c r="AC43" s="25">
        <v>3724</v>
      </c>
      <c r="AD43" s="12">
        <f>SUM(Z43:AC43)</f>
        <v>15469</v>
      </c>
      <c r="AE43" s="25"/>
      <c r="AF43" s="25"/>
      <c r="AG43" s="25"/>
      <c r="AH43" s="25"/>
      <c r="AI43" s="22">
        <f t="shared" si="3"/>
        <v>0</v>
      </c>
      <c r="AJ43" s="22">
        <f t="shared" si="9"/>
        <v>30497</v>
      </c>
      <c r="AK43" s="15">
        <f t="shared" si="13"/>
        <v>0.87786413356361548</v>
      </c>
      <c r="AL43" s="36"/>
      <c r="AM43" s="26"/>
    </row>
    <row r="44" spans="2:39" ht="12.75" customHeight="1" x14ac:dyDescent="0.2">
      <c r="B44" s="126" t="s">
        <v>80</v>
      </c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8"/>
    </row>
    <row r="45" spans="2:39" x14ac:dyDescent="0.2">
      <c r="J45" s="1"/>
      <c r="L45" s="1"/>
      <c r="M45" s="1"/>
      <c r="N45" s="1"/>
      <c r="O45" s="1"/>
      <c r="P45" s="1"/>
      <c r="Q45" s="1"/>
      <c r="R45" s="1"/>
      <c r="S45" s="1"/>
      <c r="T45" s="1"/>
      <c r="AB45" s="2"/>
    </row>
    <row r="49" spans="30:30" x14ac:dyDescent="0.2">
      <c r="AD49" s="45"/>
    </row>
  </sheetData>
  <mergeCells count="44">
    <mergeCell ref="C40:E40"/>
    <mergeCell ref="C41:E41"/>
    <mergeCell ref="C42:E42"/>
    <mergeCell ref="C43:E43"/>
    <mergeCell ref="B44:AM44"/>
    <mergeCell ref="C38:E38"/>
    <mergeCell ref="C26:E26"/>
    <mergeCell ref="C27:E27"/>
    <mergeCell ref="C28:E28"/>
    <mergeCell ref="C29:E29"/>
    <mergeCell ref="C31:E31"/>
    <mergeCell ref="C32:E32"/>
    <mergeCell ref="C33:E33"/>
    <mergeCell ref="C34:E34"/>
    <mergeCell ref="C35:E35"/>
    <mergeCell ref="C36:E36"/>
    <mergeCell ref="C37:E37"/>
    <mergeCell ref="C25:E25"/>
    <mergeCell ref="B16:E16"/>
    <mergeCell ref="F16:AM16"/>
    <mergeCell ref="B17:E17"/>
    <mergeCell ref="F17:AM17"/>
    <mergeCell ref="B18:AL18"/>
    <mergeCell ref="B19:E19"/>
    <mergeCell ref="F19:AM19"/>
    <mergeCell ref="B21:E21"/>
    <mergeCell ref="F21:AM21"/>
    <mergeCell ref="C22:AM22"/>
    <mergeCell ref="C23:E23"/>
    <mergeCell ref="C24:E24"/>
    <mergeCell ref="AJ7:AL7"/>
    <mergeCell ref="B15:E15"/>
    <mergeCell ref="F15:AM15"/>
    <mergeCell ref="B8:AM8"/>
    <mergeCell ref="B9:AM9"/>
    <mergeCell ref="B10:D10"/>
    <mergeCell ref="E10:AM10"/>
    <mergeCell ref="B11:D11"/>
    <mergeCell ref="E11:AM11"/>
    <mergeCell ref="B12:D12"/>
    <mergeCell ref="E12:AM12"/>
    <mergeCell ref="B13:D13"/>
    <mergeCell ref="E13:AM13"/>
    <mergeCell ref="B14:AM14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scale="55" orientation="landscape" r:id="rId1"/>
  <rowBreaks count="1" manualBreakCount="1">
    <brk id="31" min="1" max="37" man="1"/>
  </rowBreaks>
  <colBreaks count="1" manualBreakCount="1">
    <brk id="38" max="4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3D727-D451-4AE1-8CA0-D019DFCCC70F}">
  <dimension ref="B5:I17"/>
  <sheetViews>
    <sheetView workbookViewId="0">
      <selection activeCell="B5" sqref="B5:G9"/>
    </sheetView>
  </sheetViews>
  <sheetFormatPr baseColWidth="10" defaultRowHeight="15" x14ac:dyDescent="0.25"/>
  <cols>
    <col min="2" max="2" width="5" style="65" customWidth="1"/>
    <col min="3" max="3" width="23" customWidth="1"/>
    <col min="4" max="4" width="26.28515625" style="66" customWidth="1"/>
    <col min="5" max="5" width="4.5703125" style="65" customWidth="1"/>
    <col min="6" max="6" width="29.42578125" customWidth="1"/>
    <col min="7" max="7" width="37" style="66" customWidth="1"/>
  </cols>
  <sheetData>
    <row r="5" spans="2:9" x14ac:dyDescent="0.25">
      <c r="B5" s="129" t="s">
        <v>83</v>
      </c>
      <c r="C5" s="129"/>
      <c r="D5" s="129"/>
      <c r="E5" s="129"/>
      <c r="F5" s="129"/>
      <c r="G5" s="129"/>
      <c r="H5" s="69"/>
      <c r="I5" s="69"/>
    </row>
    <row r="6" spans="2:9" x14ac:dyDescent="0.25">
      <c r="B6" s="74" t="s">
        <v>84</v>
      </c>
      <c r="C6" s="70" t="s">
        <v>85</v>
      </c>
      <c r="D6" s="71">
        <v>11130011</v>
      </c>
      <c r="E6" s="74" t="s">
        <v>86</v>
      </c>
      <c r="F6" s="70" t="s">
        <v>87</v>
      </c>
      <c r="G6" s="71" t="s">
        <v>88</v>
      </c>
    </row>
    <row r="7" spans="2:9" x14ac:dyDescent="0.25">
      <c r="B7" s="74" t="s">
        <v>89</v>
      </c>
      <c r="C7" s="70" t="s">
        <v>90</v>
      </c>
      <c r="D7" s="71">
        <v>102</v>
      </c>
      <c r="E7" s="74" t="s">
        <v>91</v>
      </c>
      <c r="F7" s="70" t="s">
        <v>92</v>
      </c>
      <c r="G7" s="71" t="s">
        <v>93</v>
      </c>
    </row>
    <row r="8" spans="2:9" x14ac:dyDescent="0.25">
      <c r="B8" s="74" t="s">
        <v>94</v>
      </c>
      <c r="C8" s="70" t="s">
        <v>95</v>
      </c>
      <c r="D8" s="71" t="s">
        <v>96</v>
      </c>
      <c r="E8" s="74" t="s">
        <v>97</v>
      </c>
      <c r="F8" s="70" t="s">
        <v>98</v>
      </c>
      <c r="G8" s="72">
        <v>46272.526388888888</v>
      </c>
    </row>
    <row r="9" spans="2:9" x14ac:dyDescent="0.25">
      <c r="B9" s="74" t="s">
        <v>99</v>
      </c>
      <c r="C9" s="70" t="s">
        <v>100</v>
      </c>
      <c r="D9" s="71">
        <v>23173434</v>
      </c>
      <c r="E9" s="74" t="s">
        <v>101</v>
      </c>
      <c r="F9" s="70" t="s">
        <v>102</v>
      </c>
      <c r="G9" s="73">
        <f ca="1">TODAY()</f>
        <v>46273</v>
      </c>
    </row>
    <row r="16" spans="2:9" x14ac:dyDescent="0.25">
      <c r="G16" s="67"/>
    </row>
    <row r="17" spans="7:7" x14ac:dyDescent="0.25">
      <c r="G17" s="68"/>
    </row>
  </sheetData>
  <mergeCells count="1">
    <mergeCell ref="B5:G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MATRIZ METAS AGOSTO</vt:lpstr>
      <vt:lpstr>Hoja1</vt:lpstr>
      <vt:lpstr>'MATRIZ METAS AGOSTO'!Área_de_impresión</vt:lpstr>
      <vt:lpstr>'MATRIZ METAS AGOSTO'!Títulos_a_imprimir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de Jesús Nimatuj Ixcot</dc:creator>
  <cp:lastModifiedBy>Manuel de Jesús Nimatuj Ixcot</cp:lastModifiedBy>
  <cp:lastPrinted>2026-09-07T23:13:22Z</cp:lastPrinted>
  <dcterms:created xsi:type="dcterms:W3CDTF">2026-05-18T23:10:44Z</dcterms:created>
  <dcterms:modified xsi:type="dcterms:W3CDTF">2026-09-08T17:24:12Z</dcterms:modified>
</cp:coreProperties>
</file>