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C:\Users\clopezb\Desktop\2026\información publica\ABRIL\"/>
    </mc:Choice>
  </mc:AlternateContent>
  <xr:revisionPtr revIDLastSave="0" documentId="13_ncr:1_{AA3F88C0-BC9D-43C5-9A9B-8624817FC925}" xr6:coauthVersionLast="47" xr6:coauthVersionMax="47" xr10:uidLastSave="{00000000-0000-0000-0000-000000000000}"/>
  <bookViews>
    <workbookView xWindow="-120" yWindow="-120" windowWidth="29040" windowHeight="15720" xr2:uid="{00000000-000D-0000-FFFF-FFFF00000000}"/>
  </bookViews>
  <sheets>
    <sheet name="EJECUCION" sheetId="1" r:id="rId1"/>
  </sheets>
  <definedNames>
    <definedName name="_xlnm.Print_Area" localSheetId="0">EJECUCION!$B$1:$AD$62</definedName>
    <definedName name="_xlnm.Print_Titles" localSheetId="0">EJECUCION!$1:$1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0" i="1" l="1"/>
  <c r="J48" i="1" l="1"/>
  <c r="J36" i="1"/>
  <c r="P38" i="1"/>
  <c r="AA38" i="1" s="1"/>
  <c r="J30" i="1" l="1"/>
  <c r="J24" i="1"/>
  <c r="J20" i="1"/>
  <c r="P23" i="1" l="1"/>
  <c r="K50" i="1" l="1"/>
  <c r="K60" i="1"/>
  <c r="K61" i="1"/>
  <c r="K59" i="1"/>
  <c r="K51" i="1"/>
  <c r="K47" i="1"/>
  <c r="K48" i="1"/>
  <c r="K46" i="1"/>
  <c r="K38" i="1"/>
  <c r="K37" i="1"/>
  <c r="K36" i="1"/>
  <c r="K29" i="1"/>
  <c r="K30" i="1"/>
  <c r="K31" i="1"/>
  <c r="K32" i="1"/>
  <c r="K33" i="1"/>
  <c r="K28" i="1"/>
  <c r="K24" i="1"/>
  <c r="K23" i="1"/>
  <c r="K20" i="1"/>
  <c r="J35" i="1"/>
  <c r="K35" i="1" s="1"/>
  <c r="J27" i="1"/>
  <c r="K27" i="1" s="1"/>
  <c r="J22" i="1"/>
  <c r="K22" i="1" s="1"/>
  <c r="J19" i="1"/>
  <c r="K19" i="1" s="1"/>
  <c r="J58" i="1"/>
  <c r="K58" i="1" s="1"/>
  <c r="J45" i="1"/>
  <c r="J44" i="1" s="1"/>
  <c r="K44" i="1" s="1"/>
  <c r="J49" i="1"/>
  <c r="K49" i="1" s="1"/>
  <c r="Y49" i="1"/>
  <c r="X49" i="1"/>
  <c r="W49" i="1"/>
  <c r="V49" i="1"/>
  <c r="Y45" i="1"/>
  <c r="X45" i="1"/>
  <c r="W45" i="1"/>
  <c r="V45" i="1"/>
  <c r="T49" i="1"/>
  <c r="S49" i="1"/>
  <c r="R49" i="1"/>
  <c r="Q49" i="1"/>
  <c r="T45" i="1"/>
  <c r="S45" i="1"/>
  <c r="R45" i="1"/>
  <c r="Q45" i="1"/>
  <c r="M49" i="1"/>
  <c r="L49" i="1"/>
  <c r="J57" i="1" l="1"/>
  <c r="K57" i="1" s="1"/>
  <c r="K45" i="1"/>
  <c r="J18" i="1"/>
  <c r="K18" i="1" s="1"/>
  <c r="W44" i="1"/>
  <c r="Y44" i="1"/>
  <c r="X44" i="1"/>
  <c r="R44" i="1"/>
  <c r="S44" i="1"/>
  <c r="Q44" i="1"/>
  <c r="T44" i="1"/>
  <c r="V44" i="1"/>
  <c r="Z61" i="1"/>
  <c r="Z60" i="1"/>
  <c r="Z59" i="1"/>
  <c r="Y58" i="1"/>
  <c r="Y57" i="1" s="1"/>
  <c r="X58" i="1"/>
  <c r="X57" i="1" s="1"/>
  <c r="W58" i="1"/>
  <c r="W57" i="1" s="1"/>
  <c r="V58" i="1"/>
  <c r="U61" i="1"/>
  <c r="U60" i="1"/>
  <c r="U59" i="1"/>
  <c r="T58" i="1"/>
  <c r="T57" i="1" s="1"/>
  <c r="S58" i="1"/>
  <c r="S57" i="1" s="1"/>
  <c r="R58" i="1"/>
  <c r="R57" i="1" s="1"/>
  <c r="Q58" i="1"/>
  <c r="O58" i="1"/>
  <c r="O57" i="1" s="1"/>
  <c r="N58" i="1"/>
  <c r="N57" i="1" s="1"/>
  <c r="M58" i="1"/>
  <c r="M57" i="1" s="1"/>
  <c r="L58" i="1"/>
  <c r="L57" i="1" s="1"/>
  <c r="Z51" i="1"/>
  <c r="Z50" i="1"/>
  <c r="Z49" i="1"/>
  <c r="Z48" i="1"/>
  <c r="Z47" i="1"/>
  <c r="Z46" i="1"/>
  <c r="U51" i="1"/>
  <c r="U50" i="1"/>
  <c r="U48" i="1"/>
  <c r="U47" i="1"/>
  <c r="U46" i="1"/>
  <c r="U45" i="1"/>
  <c r="O49" i="1"/>
  <c r="N49" i="1"/>
  <c r="O45" i="1"/>
  <c r="N45" i="1"/>
  <c r="M45" i="1"/>
  <c r="L45" i="1"/>
  <c r="O44" i="1" l="1"/>
  <c r="N44" i="1"/>
  <c r="J17" i="1"/>
  <c r="K17" i="1" s="1"/>
  <c r="U58" i="1"/>
  <c r="Z58" i="1"/>
  <c r="V57" i="1"/>
  <c r="Z57" i="1" s="1"/>
  <c r="Q57" i="1"/>
  <c r="U57" i="1" s="1"/>
  <c r="Z45" i="1"/>
  <c r="Z44" i="1" s="1"/>
  <c r="U49" i="1"/>
  <c r="U44" i="1" s="1"/>
  <c r="L44" i="1"/>
  <c r="M44" i="1"/>
  <c r="Z38" i="1"/>
  <c r="Z37" i="1"/>
  <c r="Z36" i="1"/>
  <c r="Y35" i="1"/>
  <c r="X35" i="1"/>
  <c r="W35" i="1"/>
  <c r="V35" i="1"/>
  <c r="U38" i="1"/>
  <c r="U37" i="1"/>
  <c r="U36" i="1"/>
  <c r="T35" i="1"/>
  <c r="S35" i="1"/>
  <c r="R35" i="1"/>
  <c r="Q35" i="1"/>
  <c r="O35" i="1"/>
  <c r="N35" i="1"/>
  <c r="M35" i="1"/>
  <c r="L35" i="1"/>
  <c r="P37" i="1"/>
  <c r="AA37" i="1" s="1"/>
  <c r="P36" i="1"/>
  <c r="Z33" i="1"/>
  <c r="Z32" i="1"/>
  <c r="Z31" i="1"/>
  <c r="Z30" i="1"/>
  <c r="Z29" i="1"/>
  <c r="Z28" i="1"/>
  <c r="Y27" i="1"/>
  <c r="X27" i="1"/>
  <c r="W27" i="1"/>
  <c r="V27" i="1"/>
  <c r="U33" i="1"/>
  <c r="U32" i="1"/>
  <c r="U31" i="1"/>
  <c r="U30" i="1"/>
  <c r="U29" i="1"/>
  <c r="U28" i="1"/>
  <c r="T27" i="1"/>
  <c r="S27" i="1"/>
  <c r="R27" i="1"/>
  <c r="Q27" i="1"/>
  <c r="O27" i="1"/>
  <c r="N27" i="1"/>
  <c r="M27" i="1"/>
  <c r="M17" i="1" s="1"/>
  <c r="L27" i="1"/>
  <c r="P33" i="1"/>
  <c r="P32" i="1"/>
  <c r="AA32" i="1" s="1"/>
  <c r="P31" i="1"/>
  <c r="P30" i="1"/>
  <c r="P29" i="1"/>
  <c r="P28" i="1"/>
  <c r="Z24" i="1"/>
  <c r="Z23" i="1"/>
  <c r="Y22" i="1"/>
  <c r="X22" i="1"/>
  <c r="W22" i="1"/>
  <c r="V22" i="1"/>
  <c r="Z22" i="1" s="1"/>
  <c r="U24" i="1"/>
  <c r="U23" i="1"/>
  <c r="T22" i="1"/>
  <c r="S22" i="1"/>
  <c r="R22" i="1"/>
  <c r="Q22" i="1"/>
  <c r="Z20" i="1"/>
  <c r="Y19" i="1"/>
  <c r="X19" i="1"/>
  <c r="W19" i="1"/>
  <c r="V19" i="1"/>
  <c r="U20" i="1"/>
  <c r="T19" i="1"/>
  <c r="S19" i="1"/>
  <c r="R19" i="1"/>
  <c r="Q19" i="1"/>
  <c r="P24" i="1"/>
  <c r="P20" i="1"/>
  <c r="O22" i="1"/>
  <c r="N22" i="1"/>
  <c r="M22" i="1"/>
  <c r="L22" i="1"/>
  <c r="O19" i="1"/>
  <c r="N19" i="1"/>
  <c r="M19" i="1"/>
  <c r="L19" i="1"/>
  <c r="M16" i="1" l="1"/>
  <c r="U19" i="1"/>
  <c r="U22" i="1"/>
  <c r="R18" i="1"/>
  <c r="R17" i="1" s="1"/>
  <c r="U35" i="1"/>
  <c r="S18" i="1"/>
  <c r="P19" i="1"/>
  <c r="T18" i="1"/>
  <c r="AB38" i="1"/>
  <c r="Z35" i="1"/>
  <c r="AA28" i="1"/>
  <c r="AB28" i="1" s="1"/>
  <c r="P35" i="1"/>
  <c r="Z19" i="1"/>
  <c r="AA24" i="1"/>
  <c r="AB24" i="1" s="1"/>
  <c r="AA23" i="1"/>
  <c r="AB23" i="1" s="1"/>
  <c r="AA36" i="1"/>
  <c r="AB36" i="1" s="1"/>
  <c r="Q18" i="1"/>
  <c r="W18" i="1"/>
  <c r="W17" i="1" s="1"/>
  <c r="X18" i="1"/>
  <c r="X17" i="1" s="1"/>
  <c r="Y18" i="1"/>
  <c r="Y17" i="1" s="1"/>
  <c r="L18" i="1"/>
  <c r="L17" i="1" s="1"/>
  <c r="L16" i="1" s="1"/>
  <c r="M18" i="1"/>
  <c r="N18" i="1"/>
  <c r="N17" i="1" s="1"/>
  <c r="O18" i="1"/>
  <c r="O17" i="1" s="1"/>
  <c r="V18" i="1"/>
  <c r="P22" i="1"/>
  <c r="Z27" i="1"/>
  <c r="AA29" i="1"/>
  <c r="AB29" i="1" s="1"/>
  <c r="AA30" i="1"/>
  <c r="AB30" i="1" s="1"/>
  <c r="AA31" i="1"/>
  <c r="AB31" i="1" s="1"/>
  <c r="AB32" i="1"/>
  <c r="S17" i="1"/>
  <c r="AA33" i="1"/>
  <c r="AB33" i="1" s="1"/>
  <c r="T17" i="1"/>
  <c r="U27" i="1"/>
  <c r="P27" i="1"/>
  <c r="AB37" i="1"/>
  <c r="S69" i="1"/>
  <c r="K69" i="1"/>
  <c r="I69" i="1"/>
  <c r="U18" i="1" l="1"/>
  <c r="Y69" i="1"/>
  <c r="AA22" i="1"/>
  <c r="AB22" i="1" s="1"/>
  <c r="W69" i="1"/>
  <c r="X69" i="1"/>
  <c r="O69" i="1"/>
  <c r="Q69" i="1"/>
  <c r="R69" i="1"/>
  <c r="L69" i="1"/>
  <c r="M69" i="1"/>
  <c r="T69" i="1"/>
  <c r="N69" i="1"/>
  <c r="V69" i="1"/>
  <c r="AA35" i="1"/>
  <c r="AB35" i="1" s="1"/>
  <c r="AA27" i="1"/>
  <c r="AB27" i="1" s="1"/>
  <c r="P17" i="1"/>
  <c r="Q17" i="1"/>
  <c r="U17" i="1" s="1"/>
  <c r="Z18" i="1"/>
  <c r="P18" i="1"/>
  <c r="V17" i="1"/>
  <c r="Z17" i="1" s="1"/>
  <c r="Z69" i="1" l="1"/>
  <c r="P69" i="1"/>
  <c r="U69" i="1"/>
  <c r="AA17" i="1"/>
  <c r="AB17" i="1" s="1"/>
  <c r="AA18" i="1"/>
  <c r="AB18" i="1" s="1"/>
  <c r="AC16" i="1"/>
  <c r="AA69" i="1" l="1"/>
  <c r="AB69" i="1" s="1"/>
  <c r="AC69" i="1"/>
  <c r="K16" i="1"/>
  <c r="Y16" i="1" l="1"/>
  <c r="X16" i="1" l="1"/>
  <c r="W16" i="1" l="1"/>
  <c r="V16" i="1" l="1"/>
  <c r="Z16" i="1" s="1"/>
  <c r="O16" i="1" l="1"/>
  <c r="P45" i="1" l="1"/>
  <c r="N16" i="1"/>
  <c r="AA19" i="1" l="1"/>
  <c r="AB19" i="1" s="1"/>
  <c r="T16" i="1" l="1"/>
  <c r="AA45" i="1" l="1"/>
  <c r="AB45" i="1" s="1"/>
  <c r="S16" i="1" l="1"/>
  <c r="R16" i="1" l="1"/>
  <c r="Q16" i="1" l="1"/>
  <c r="P50" i="1" l="1"/>
  <c r="P49" i="1" l="1"/>
  <c r="P58" i="1" l="1"/>
  <c r="P57" i="1"/>
  <c r="AA57" i="1" s="1"/>
  <c r="AB57" i="1" s="1"/>
  <c r="P61" i="1" l="1"/>
  <c r="P60" i="1"/>
  <c r="P59" i="1"/>
  <c r="P51" i="1"/>
  <c r="P48" i="1"/>
  <c r="P47" i="1"/>
  <c r="P46" i="1"/>
  <c r="AA20" i="1" l="1"/>
  <c r="AB20" i="1" s="1"/>
  <c r="AA48" i="1"/>
  <c r="AB48" i="1" s="1"/>
  <c r="AA46" i="1"/>
  <c r="AB46" i="1" s="1"/>
  <c r="P44" i="1"/>
  <c r="AA47" i="1"/>
  <c r="AB47" i="1" s="1"/>
  <c r="AA60" i="1"/>
  <c r="AB60" i="1" s="1"/>
  <c r="AA49" i="1"/>
  <c r="AB49" i="1" s="1"/>
  <c r="AA51" i="1"/>
  <c r="AB51" i="1" s="1"/>
  <c r="AA59" i="1"/>
  <c r="AB59" i="1" s="1"/>
  <c r="AA50" i="1"/>
  <c r="AB50" i="1" s="1"/>
  <c r="AA61" i="1"/>
  <c r="AB61" i="1" s="1"/>
  <c r="P16" i="1" l="1"/>
  <c r="U16" i="1"/>
  <c r="AA44" i="1"/>
  <c r="AB44" i="1" s="1"/>
  <c r="AA58" i="1"/>
  <c r="AB58" i="1" s="1"/>
  <c r="AA16" i="1" l="1"/>
  <c r="AB16" i="1" s="1"/>
  <c r="AE58" i="1" l="1"/>
  <c r="AE57" i="1"/>
  <c r="AE49" i="1"/>
  <c r="AE44" i="1"/>
  <c r="AE45" i="1"/>
  <c r="AE27" i="1"/>
  <c r="AE18" i="1"/>
  <c r="AE35" i="1"/>
  <c r="AE17" i="1" l="1"/>
  <c r="I16" i="1" l="1"/>
</calcChain>
</file>

<file path=xl/sharedStrings.xml><?xml version="1.0" encoding="utf-8"?>
<sst xmlns="http://schemas.openxmlformats.org/spreadsheetml/2006/main" count="206" uniqueCount="118">
  <si>
    <t>Ser la institución rectora del desarrollo económico nacional para crear oportunidades de inversión y generación de empleo formal.</t>
  </si>
  <si>
    <t xml:space="preserve">Contribuir  a la mejora de las condiciones de vida de los guatemaltecos, apoyando el incremento de  la competitividad  del país, fomentando la inversión, desarrollando las Micro, Pequeñas y Medianas Empresas  y  fortaleciendo el comercio exterior. </t>
  </si>
  <si>
    <t xml:space="preserve">VINCULACIÓN INSTITUCIONAL </t>
  </si>
  <si>
    <t>UNIDAD DE MEDIDA</t>
  </si>
  <si>
    <t xml:space="preserve">ACCIONES </t>
  </si>
  <si>
    <t xml:space="preserve">Ene  </t>
  </si>
  <si>
    <t xml:space="preserve">Feb       </t>
  </si>
  <si>
    <t xml:space="preserve">Mar </t>
  </si>
  <si>
    <t xml:space="preserve">Abr </t>
  </si>
  <si>
    <t xml:space="preserve">May </t>
  </si>
  <si>
    <t xml:space="preserve">Jun </t>
  </si>
  <si>
    <t xml:space="preserve">Jul </t>
  </si>
  <si>
    <t xml:space="preserve">Ago </t>
  </si>
  <si>
    <t xml:space="preserve">Sep </t>
  </si>
  <si>
    <t xml:space="preserve">Oct </t>
  </si>
  <si>
    <t>Nov</t>
  </si>
  <si>
    <t xml:space="preserve">Dic </t>
  </si>
  <si>
    <t xml:space="preserve">TOTAL PROGRAMA </t>
  </si>
  <si>
    <t>Documento</t>
  </si>
  <si>
    <t xml:space="preserve">Documento </t>
  </si>
  <si>
    <t xml:space="preserve">Evento </t>
  </si>
  <si>
    <t xml:space="preserve">PROGRAMA 13: GESTIÓN DE LA INTEGRACIÓN ECONÓMICA Y COMERCIO EXTERIOR </t>
  </si>
  <si>
    <t xml:space="preserve">Integración Económica Centroamericana </t>
  </si>
  <si>
    <t xml:space="preserve">Aplicación de los compromisos en el marco de los acuerdos de OMC </t>
  </si>
  <si>
    <t xml:space="preserve">Participación activa de Guatemala dentro del mecanismo de solución de diferencias </t>
  </si>
  <si>
    <t>Participación dentro de los Comités de los acuerdos  de la OMC, OMPI, UNCTAD, CCI</t>
  </si>
  <si>
    <t>Establecimiento y fortalecimiento de mecanismos de consulta con el sector privado y sociedad civil</t>
  </si>
  <si>
    <t xml:space="preserve">Representación de Guatemala en foros comerciales  y reuniones </t>
  </si>
  <si>
    <t xml:space="preserve">Ferias comerciales </t>
  </si>
  <si>
    <t xml:space="preserve">Generar las condiciones que permitan la atracción de inversiones para la creación de empleo digno y así promover el desarrollo económico de los guatemaltecos.  </t>
  </si>
  <si>
    <t xml:space="preserve">RESULTADO INSTITUCIONAL </t>
  </si>
  <si>
    <t xml:space="preserve">PRODUCTO </t>
  </si>
  <si>
    <t>SUBPRODUCTO</t>
  </si>
  <si>
    <t xml:space="preserve">META INICIAL </t>
  </si>
  <si>
    <t xml:space="preserve">AVANCE ACUMULADO ENERO-DICIEMBRE </t>
  </si>
  <si>
    <t xml:space="preserve">% AVANCE ACUMULADO ENERO - DICIEMBRE </t>
  </si>
  <si>
    <t xml:space="preserve">INFORMACIÓN RELEVANTE/ALERTAS/ PROBLEMAS </t>
  </si>
  <si>
    <t xml:space="preserve">OBJETIVO OPERATIVO </t>
  </si>
  <si>
    <t xml:space="preserve">Acción </t>
  </si>
  <si>
    <t xml:space="preserve">Actividad </t>
  </si>
  <si>
    <t>Atraer Inversión Extranjera Directa como motor de crecimiento y diversificación económica y promover la inserción exitosa de Guatemala en el contexto globalizado del comercio.</t>
  </si>
  <si>
    <t>DIRECCIÓN DE POLÍTICA DE COMERCIO EXTERIOR</t>
  </si>
  <si>
    <t xml:space="preserve">DIRECCIÓN DE ADMINISTRACIÓN DEL COMERCIO EXTERIOR </t>
  </si>
  <si>
    <t xml:space="preserve"> Administrar los acuerdos comerciales internacionales vigentes para Guatemala, propiciando su óptimo aprovechamiento.</t>
  </si>
  <si>
    <t>MISIÓN PERMANENTE DE GUATEMALA ANTE LA ORGANIZACIÓN MUNDIAL DEL COMERCIO -OMC-</t>
  </si>
  <si>
    <t xml:space="preserve"> Posicionar los intereses comerciales de Guatemala en el la Organización Mundial del Comercio -OMA-   y otros organismos internacionales como; Organización Mundial de la Propiedad Intelectual -OMPI-, el Centro de Comercio Internacional -CCI- la Conferencia de Naciones Unidas cobre comercio y desarrollo -CNUCED-.</t>
  </si>
  <si>
    <t xml:space="preserve"> Es la encargada de elaborar informes técnicos y suministrar datos estadísticos, para apoyar y sustentar la formulación de políticas, estrategias, y asesoría en el materia comercial y macroeconómica, así como el análisis permanente de la coyuntura económica internacional.</t>
  </si>
  <si>
    <t>No.</t>
  </si>
  <si>
    <t>VISIÓN</t>
  </si>
  <si>
    <t>MISIÓN</t>
  </si>
  <si>
    <t>OBJETIVO ESTRATÉGICO</t>
  </si>
  <si>
    <t xml:space="preserve">INDICADOR </t>
  </si>
  <si>
    <t xml:space="preserve">META VIGENTE  </t>
  </si>
  <si>
    <t>ÓRGANO DE POLÍTICA Y  ANÁLISIS ECONÓMICO</t>
  </si>
  <si>
    <r>
      <t xml:space="preserve">AVANCE FÍSICO 2DO. </t>
    </r>
    <r>
      <rPr>
        <b/>
        <sz val="9"/>
        <color indexed="8"/>
        <rFont val="Times New Roman"/>
        <family val="1"/>
      </rPr>
      <t>CUATRIMESTRE</t>
    </r>
  </si>
  <si>
    <r>
      <t xml:space="preserve">AVANCE FÍSICO 3ER. </t>
    </r>
    <r>
      <rPr>
        <b/>
        <sz val="9"/>
        <color indexed="8"/>
        <rFont val="Times New Roman"/>
        <family val="1"/>
      </rPr>
      <t xml:space="preserve">CUATRIMESTRE </t>
    </r>
  </si>
  <si>
    <t xml:space="preserve">Negociaciones </t>
  </si>
  <si>
    <t>Potencializar los proyectos de asistencia técnica a Guatemala</t>
  </si>
  <si>
    <t xml:space="preserve">Resolución de procesos de verificación de origen, opiniones técnica y certificación de origen </t>
  </si>
  <si>
    <t>Productores, exportadores e importadores beneficiados con asesorías  técnicas para resolver y prevenir obstáculos al intercambio comercial</t>
  </si>
  <si>
    <t>Emisión de certificados de adjudicación de volumen de contingentes arancelarios y cuotas de exportación</t>
  </si>
  <si>
    <t xml:space="preserve">Análisis de la actividad económica y de comercio exterior de Guatemala </t>
  </si>
  <si>
    <t>Diseño y negociación de acuerdos comerciales, impulsar el adecuado proceso de integración económica centroamericana  y promover la expansión de la base exportable, así como coordinar con la Misión de Guatemala ante la Organización Mundial del Comercio -OMC- .</t>
  </si>
  <si>
    <t>Administración  de Acuerdos Comerciales Internacionales</t>
  </si>
  <si>
    <t xml:space="preserve"> Servicios de Análisis Económico e Información Estadística del Comercio Exterior</t>
  </si>
  <si>
    <t>Análisis y estadísticas de inteligencia de mercados, industrias, oportunidades y tendencias relevantes</t>
  </si>
  <si>
    <t>Análisis y actualización de información e indicadores económicos y comerciales, como apoyo para la formulación e implementación de estrategias nacionales, políticas públicas y posiciones de intereses para agentes económicos</t>
  </si>
  <si>
    <t>Negociación de Acuerdos Comerciales Internacionales y Promoción de la Integración Económica</t>
  </si>
  <si>
    <t>Análisis y estadísticas económicas y comerciales por socio comercial o región, producto, regímenes especiales, sectores o clasificaciones económicas</t>
  </si>
  <si>
    <t xml:space="preserve"> Número de certificados de adjudicación, resoluciones de proceso de verificación y notificaciones en  materia comercial emitidos.</t>
  </si>
  <si>
    <t xml:space="preserve">SEGUIMIENTO MENSUAL Y CUATRIMESTRAL DE EJECUCIÓN DE METAS FÍSICAS </t>
  </si>
  <si>
    <t xml:space="preserve">  </t>
  </si>
  <si>
    <t xml:space="preserve">UNIDAD DE APOYO AL COMERCIO EXTERIOR Y LA INTEGRACIÓN </t>
  </si>
  <si>
    <t>Gestionar y negociar Acuerdos Comerciales y de inversión, para el mejoramiento de las condiciones relacionadas con el comercio y la ampliación y profundización de los acuerdos comerciales vigentes</t>
  </si>
  <si>
    <t>Negociaciones  para Facilitación del Comercio libre movilidad de bienes, servicios e inversión, reconocimiento  de registros, legislación centroamericana, propiedad intelectual y armonización arancelaria</t>
  </si>
  <si>
    <t>Negociaciones de Guatemala, Honduras y El Salvador (Integración Profunda con incorporación de El Salvador)</t>
  </si>
  <si>
    <t xml:space="preserve">Misiones comerciales </t>
  </si>
  <si>
    <t>Informes sobre estrategias de negocios y atracción de inversiones extranjeras  para beneficio del sector empresarial</t>
  </si>
  <si>
    <t xml:space="preserve">Gestión de acuerdos comerciales internacionales vigentes para Guatemala, a beneficio de productores, exportadores, importadores y la recaudación tributaria </t>
  </si>
  <si>
    <t xml:space="preserve">Aplicación de acuerdos comerciales internacionales vigentes para Guatemala, a beneficio de productores, exportadores, importadores y la recaudación tributaria </t>
  </si>
  <si>
    <t>Análisis de la actividad económica y de comercio exterior de Guatemala</t>
  </si>
  <si>
    <t xml:space="preserve">0% DE EJECUCIÓN
</t>
  </si>
  <si>
    <t xml:space="preserve">0% DE EJECUCIÓN </t>
  </si>
  <si>
    <r>
      <rPr>
        <b/>
        <sz val="10"/>
        <rFont val="Times New Roman"/>
        <family val="1"/>
      </rPr>
      <t xml:space="preserve">Vnculación Institucional : Plan Nacional de Desarrollo EJE KATÚN 2032: Riqueza para todas y todos y Bienestar para la Gente .
Objetivos de Desarrollo Sostenible -ODS-: ODS 1. Terminar con la pobreza en todas sus formas y en  todas partes. Meta: 1.4:  Para el 2030, asegurar que todos los hombres y mujeres , en particular los pobres y vulnerables tengan iguales derechos a los recursos económicos, nueva tecnología apropiada y servicios financieros , incluyendo las microfinanzas. ODS2 Para el 2030, poner fin al hambre y asegurar el acceso a todas las personas , en particular los pobres y las personas en  situaciones  vulnerables, Meta: 2.1. ODS4: Garantizar una educación inclusiva , equitativa y de c calidad y promover oportunidades de aprendizaje durante toda la vida para todos Meta 4.4 ODS 8: Promover el crecimiento económico sostenido, inclusivo y sostenible, el empleo pleno y productivo y el trabajo decente para todos. Metas: 8.1, 8.2  y  8.3 ;ODS 9. Construir infraestructura resiliente, promover la industrialización inclusiva y sostenible y fomentar la innovación. Meta : 9.3 , ODS 10. Reducir las desigualdad en  y entre los países. Meta.10.2.  ODS 12. Producción y consumo responsables garantizar modalidades de consumo y producción n sostenible , Meta 12.7 , Promover prácticas de adquisición pública que sean sostenibles, de conformidad con las políticas y prioridades nacionales ,  ODS 16  Promover sociedades pacíficas e inclusivas para el desarrollo sostenible, facilitar el acceso a la justicia para todos y crear instituciones eficaces, responsables e inclusivas a todos los niveles, Meta 16.6.2  Proporción de la población que se siente satisfecha con su última experiencia de los servicios públicos. Prioridades Nacionales de Desarrollo: Prioridad 1: Reducción de la pobreza y protección social. MED 1: Para el 2030, potenciar y promover la inclusión social, económica y política de todos, independientemente de su edad , raza etnia , origen, religión o situación económica u otra condición. Prioridad 4: Empleo e inversión . MED 6: En 2032, el crecimiento del PIB real ha sido paulatino y sostenido, hasta alcanzar una tasa no menor del 5.4%: a) Rango entre 3.4 y 4.4% en el quinquenio 2015-2020 b) Rango entre 4.4 y 5.4 en el quinquenio 2021-2025. c) No menor del 5.4 en los siguientes años, hasta llegar a 2032. MED 7: Se ha reducido la precariedad laboral mediante la generación de empleos decentes y de calidad a) Disminución gradual de la tasa de subempleo a partir del último dato disponible: 16.9%, b) Disminución gradual de la informalidad a partir del último dato disponible: 69.2%, c) Disminución gradual de la tasa de desempleo a partir del último dato disponible: 3.2%., d) Eliminación del porcentaje de trabajadores que viven en pobreza extrema. MED 8: Turismo Sostenible: Para 2030, elaborar y poner en práctica políticas encaminadas a promover el turismo sostenible que cree puestos de trabajo y promueva la cultura y los productos locales . 
PGG 204-2028:Principios: La equidad como eje orientador de la función pública, Un país plural , Impulsar la economía humana,Territorializar el desarrollo.  OBJETIVOS:  Rescatar  urgentemente el Estado ante la corrupción ,•Realizar las acciones catalíticas que detonarán los cambios necesarios y Fundar los cimientos del desarrollo sostenible : . EJES ESTRATÉGICOS POR UN PASÍS PARA VIVIR.;EJE ESTRATEGICO 1. HACIA UNA FUNCIÓN PÚBLICA LEGÍTIMA Y EFICAZ: Línea Estratégica de fortlecer mecanismos de Gobierno Abierto y Electrónico para los servicios ´públicos y rendición de cuentas .,•  EJE ESTRÁTEGICO: 2. DESARROLLO SOCIAL:Línea Estratégica: Desarrollo del Emprendimiento y de la Microempresa  y Línea Estratégica: Igualdad de Género y Empoderamiento Económico de las Mujeres:Inclusión Financiera de Mujeres Empresarias. EJE ESTRÁTEGICO: 4. LUCHA CONTRA LA DESNUTRICIÓN Y MALNUTRICIÓN :Línea Estratégica: Fortalecimiento de la Producción Agropecuaria y Generación de Ingresos EJE ESTRÁTEGICO: 6. AVANZANDO PARA CERRAR LA BRECHA DIGITAL CON TECNOLOGÍA E INNOVACIÓN : Línea Estratégica: Inversión y Desarrollo Económico.  Línea Estratégica: Fomento a la Inversión Mediante Certeza Jurídica.
</t>
    </r>
    <r>
      <rPr>
        <b/>
        <sz val="7.5"/>
        <rFont val="Times New Roman"/>
        <family val="1"/>
      </rPr>
      <t xml:space="preserve">
</t>
    </r>
  </si>
  <si>
    <t>EJECUCIÓN MENSUAL, CUATRIMESTRAL Y ANUAL,  POA 2026</t>
  </si>
  <si>
    <t xml:space="preserve">        MINISTERIO DE ECONOMÍA 
MATRIZ DE PLANIFICACIÓN, POA 2026</t>
  </si>
  <si>
    <t>PRESUPUESTO VIGENTE 2026     EN  Q.</t>
  </si>
  <si>
    <t>Para el 2030, se ha incrementado a 16,028 los certificados de adjudicación, resoluciones de proceso de verificación y notificaciones en materia comercial, en el marco de la administración de los acuerdos comerciales vigentes. (Línea base de 3,191 en 2024 a 16,028 en 2030).</t>
  </si>
  <si>
    <r>
      <t>0% DE EJECUCIÓN</t>
    </r>
    <r>
      <rPr>
        <sz val="10"/>
        <rFont val="Times New Roman"/>
        <family val="1"/>
      </rPr>
      <t xml:space="preserve">
</t>
    </r>
  </si>
  <si>
    <t>Productores, exportadores e importadores beneficiados con la atención de controversias comerciales y mecanismos de defensa comercial</t>
  </si>
  <si>
    <t>Administrar las notificaciones en materia comercial para apoyar a los productores nacionales y cumplir con los compromisos contraídos en la OMC</t>
  </si>
  <si>
    <r>
      <t xml:space="preserve">AVANCE FÍSICO 1ER. </t>
    </r>
    <r>
      <rPr>
        <b/>
        <sz val="9"/>
        <color indexed="8"/>
        <rFont val="Times New Roman"/>
        <family val="1"/>
      </rPr>
      <t>CUATRIMESTRE</t>
    </r>
  </si>
  <si>
    <t>PRESUPUESTO APROBADO MEDIANTE DECRETO 36-2024, LEY DE PRESUPUESTO GENERAL DE INGRESOS Y EGRESOS DEL ESTADO PARA EL EJERCICIO FISCAL 2025, VIGENTE PARA EL EJERCICIO FISCAL 2026</t>
  </si>
  <si>
    <t xml:space="preserve">Acuerdos y  convenios comerciales  suscritos a través de las negociaciones comerciales con diferentes países </t>
  </si>
  <si>
    <t xml:space="preserve">Acuerdos y  convenios comerciales negociados y  suscritos para beneficio del sector exportador </t>
  </si>
  <si>
    <t xml:space="preserve">Informes de  gestión  en el  marco de los acuerdos ante la Organización Mundial del Comercio (OMC), para beneficio del sector empresarial </t>
  </si>
  <si>
    <t>Ferias y misiones en beneficio de empresarios exportadores para el desarrollo comercial</t>
  </si>
  <si>
    <t xml:space="preserve">Documentos para la prevención y  solución de controversias comerciales internacionales, en el marco de la Organización Mundial del Comercio, Tratados de libre comercio vigentes y la Integración Centroamericana </t>
  </si>
  <si>
    <t>MODIFICACIÓN DE METAS</t>
  </si>
  <si>
    <t>Esta cantidad de metas se obtuvo con la atención de reuniones y la emisión de certificados a las personas individuales y juridicas que se encuentran inscritas en los diferentes contingentes arancelarios y realizaron su solicitud de certificado para beneficiarse de los contingentes que se encuentran vigentes para el año 2026</t>
  </si>
  <si>
    <t>1. Reunión Mecanismo de Solución Diferencias. 2. Reunión MPIA solución Diferencias. 3. Reunión extraordinaria del  Órgano de Solución Diferencias.</t>
  </si>
  <si>
    <t>1. Cámaras Binancionales 2. Misión Inversa de Canadá.</t>
  </si>
  <si>
    <t>1. Reunión virtual con el equipo técnico de los Emiratos Árabes Unidos, con el propósito de revisar los Términos de Referencia (TDR) del documento de negociación entre Guatemala y los Emiratos Árabes Unidos.
2. Reunión con la Embajada de Guatemala en Türkiye, en la cual se expresó formalmente el interés de Guatemala en avanzar en el Acuerdo de Alcance Parcial (AAP) entre Guatemala y Türkiye. 
3. reunión con la Embajada de Guatemala en Türkiye el día 31 de marzo coordinar la fecha sobre el webinar solicitado en el mes de febrero, lo cuál es un paso para mostrar el interés de Guatemala en el APPRI con Türkiye
4. Reunión con representantes de alto nivel de la República de Türkiye, en el marco de la 14ª Conferencia Ministerial de la Organización Mundial del Comercio (OMC) (MC14), celebrada en Camerún, en la cual se manifestó el interés de Guatemala en avanzar hacia la suscripción de un Acuerdo de Alcance Parcial con Türkiye.
5.  Reunión con representantes de alto nivel de la República del Perú, en el marco de la 14ª Conferencia Ministerial de la Organización Mundial del Comercio (OMC) (MC14), celebrada en Camerún, en la cual se conversó sobre los avances del Tratado de Libre Comercio entre Guatemala y Perú. En ese contexto, se acordó que, habiéndose realizado las validaciones correspondientes, existen las condiciones para avanzar hacia su entrada en vigor.
6. Reunión con representantes de la Unión Europea, en la cual se abordaron temas de interés común en materia de comercio y sostenibilidad, reafirmando el compromiso de Guatemala con el cumplimiento de estándares internacionales, la promoción de cadenas de valor sostenibles y el fortalecimiento de una relación comercial alineada con los principios del desarrollo sostenible.
7. Reunión con representantes de Finlandia, orientada al seguimiento de la agenda de economía circular y al fortalecimiento de los vínculos de cooperación, reafirmando los compromisos asumidos por Guatemala en esta materia. En ese contexto, se abordó el apoyo del Gobierno de Finlandia para la organización de un webinar sobre economía circular.
8. Reunión bilateral entre los Jefes Negociadores de Guatemala y los Emiratos Árabes Unidos, con el objetivo de avanzar en la planificación estratégica del proceso de negociación comercial entre ambos países. Durante el encuentro, se abordaron aspectos clave relacionados con la organización de la primera ronda de negociaciones, incluyendo la definición de la logística operativa, la modalidad de trabajo (presencial, virtual o híbrida), así como posibles fechas tentativas para su realización.
9. Reunión informativa sobre el Proceso de Adhesión de Guatemala al TLC Centroamérica y Corea del Sur con la Cámara Coreana de Comercio.</t>
  </si>
  <si>
    <t>1. Reunión sobre seguimiento de asistencia técnica como entidad beneficiaria en el proyecto GU-L1197 del BID, relacionado sobre el Programa para el Fortalecimiento de la seguridad de la carga y facilitación del comercio.
2. Sesión técnica del Comité de Facilitación del Comercio, para informar sobre los resultados del 2025 y presentar el plan de trabajo para el 2026.
3. Reunión con la PDCC para informar sobre los resultados de las transmisiones de certificados Fitosanitarios del 2025 y los planes de trabajo para 2026
4. Reuniones Técnicas para la asignación de acciones dentro del marco del Plan de Acción Nacional del Estudio de Tiempos de Despacho en las exportaciones marítimas. 
5. Reunión informativa sobre revisión del Acuerdo de Facilitación del Comercio. -       Capacitación a 40 funcionarios del Ministerio de Salud Pública y Asistencia Social sobre Reglamentación Técnica Centroamericana versus Legislación Nacional.
6. Visita In Situ a la Aduana Intermedia Metalío en Sonsonate, El Salvador, para corroborar el avance de la construcción de los módulos habitacionales que serán utilizados por personal de SAT, así como de la construcción del domo en el ingreso del pre-chequeo de las exportaciones de El Salvador.
7. Visita In Situ al puesto fronterizo integrado de Canoas entre Costa Rica y Panamá, para conocer el funcionamiento de dicha aduana.
8. Análisis y discusión del Plan de Trabajo 2026 del subsistema integración económica, sobre comentarios para las diferentes rondas de trabajo anual donde la DPCE, discutió las observaciones que presentará Guatemala al referido plan. 
9. Revisión del Presupuesto del Fondo Estructural, para el Proceso de Integración Profunda hacia el Libre Tránsito de Mercancías y Personas Naturales, entre Guatemala, Honduras y El Salvador, de abril a diciembre de 2026.
10. Participación en la I Reunión del Comité de Logística Intersectorial, el 24 de marzo de 2026,  en Tegucigalpa, Honduras, para conocer los estudios realizados de viabilidad operativa, económica y financiera del Proyecto Corredor Agil Logístico (Cargo Pass).
11. Evento “Cómo Exportar a Centroamérica”, realizado el día 25 de marzo de 2026, en las instalaciones de la Sede del Ministerio de Economía en Quetzaltenango.
12. Primera Reunión 2026 de la Comisión Logística Intersectorial (CLI) a nivel de Centroamérica, realizada el martes 24 de marzo de 2026, en Tegucigalpa Honduras
13. Reuniones Técnicas en el marco seguimiento de las acciones para el Plan de Acción Nacional del Estudio de Tiempos de Despacho (ETD) sobre exportaciones marítimas.
14. Organización del evento Reglamento sobre el Régimen de Tránsito Internacional Terrestre.
15. Reunión de Directores de Centro América del 27 al 30 de abril.</t>
  </si>
  <si>
    <t xml:space="preserve">1. Reunión Guatemala - El Salvador, donde se discutió el flujo operativo de las operaciones integradas aduaneras y migratorias en el puesto fronterizo Pedro de Alvarado - La Hachadura, donde se acordó por las instituciones involucradas de ambos países.
2. Reuniones Técnicas en el marco de las asignaciones de acciones para el Plan de Acción Nacional del Estudio de Tiempos de Despacho (ETD) sobre exportaciones marítimas. 
3. Reuniones Técnicas en el marco seguimiento de las acciones para el Plan de Acción Nacional del Estudio de Tiempos de Despacho (ETD) sobre exportaciones marítimas.
4. Reunión de coordinación Guatemala-Honduras para la ejecución de un Plan Pilóto sobre el horario extendido de 24 horas en el PFI del Florido por descanso en Semana Santa en el marco del Proceso de Integración Profunda entre Guatemala, Honduras y El Salvador. 
5. Reunión de Enlaces Mipymes proyecto Mesoamerica, plan de trabajo 2026.
6.  Reunión de Agentes de Cambio Plataforma Digital de Comercio Centroamericana, plan de trabajo 2026.
7. Reunión de mesa técnica en el marco de Integración profunda, para dar seguimiento a la habilitación y construcción del modulo habitacional de la aduana intermedia en Metalio en El Salvador. En la cual estarán habilitados funcionarios de la SAT Guatemala. 
8. Aprobación del Presupuesto del Fondo Estructural, para el Proceso de Integración Profunda hacia el Libre Tránsito de Mercancías y Personas Naturales, entre Guatemala, Honduras y El Salvador, de abril a diciembre de 2026. 
9. Revisión del plan de Trabajo de las PPT's de Unión Aduanera centroamericana de Honduras y Nicaragua. </t>
  </si>
  <si>
    <t>1. MWC Barcelona 2. Fruit Logistica 3. Agritrade Growing Business Together 4. Expocomer</t>
  </si>
  <si>
    <t>1. Informe sobre propuesta de participación del Ministerio de Economía en feria comercial internacional “ExpoAntad” para el sector de alimentos y bebidas, del 19 al 21 de mayo del 2026 en Expo Guadalajara, Jalisco, México. 2. Informe sobre propuesta de participación del Ministerio de Economía en feria comercial internacional “Seoul Food &amp; Hotel” para el sector de alimentos y bebidas y food services del 9 al 12 de mayo del 2026 en Kintex, Goyang, Corea del Sur. 3. Informe sobre propuesta de participación en la Semana Comercial de Guatemala  en República Dominicana organizada por la Consejería Comercial de la Embajada de Guatemala en República Dominicana. 4. Informe sobre la participación en la feria comercial F ISTANBUL, la cual se llevará a cabo en Estanbul, Turkiye.</t>
  </si>
  <si>
    <t>1. Reunión de trabajo con equipo de notificaciones en ciudad de Guatemala. 2. Reunión de GRULAC. 3. Reunion proceso de notificación en tema Antidumping. 4. Reunión GRULAC. 5. Reunión de trabajo con equipo técnico para revisión de la agenda la  14º Conferencia Ministerial  de la OMC . 6. Reunión de GRULAC OMC. 7. Reunión GRULAC OMC. 8. Taller de comercio digital, analisis del acuerdo plurilateral y multilateral de la OMC</t>
  </si>
  <si>
    <t xml:space="preserve">1. Reunión Grupo Cairns técnica. 2. Reunion Grupo Cairns Embajadores. 3. Reunión bilateral EEUU tema MSF. 4. Reunión informal del Acuerdo de Facilitación de Inversiones. 5. Reunión Grupo Latino Agricola. 6. Reunión Plásticos. 7. Reunión Informal del Comité de Facilitación. 8. Reunión de negociaciones agrícolas. 9. Reunión Grupo Trabaja Transparencia MSF 10.Reunión informal del Comité de Facilitación al Comercio. 11. Reunión del Comité de Medio Ambiente. 12. Reunión de Desarrollo dedicada a SVES. 13. Reunión del Programa de Trabajo de Comercio Electrónico. 14. Reunión de Comercio y Desarrollo. 15. Reunión de negociaciones agrícolas. 16. Sesión plenaria reforma OMC. 17. Participación consultas de negociación reforma OMC. 18. Reunión informal de suvbvenciones a la pesca. 19. Reunión negociaciones subvenciones a la pesca. 20 Reunión consultas para la Declaración Ministerial MC14. 21. Reunión informal de Comercio y Desarollo. 22. Reunión del Grupo de Trabajo de Género. 23. Reunión de negociaciónes Grupo Cairns. 24. Reunión de trabajo del Tratado de Cooperación en materia de Patentes. 25. Reunión de trabajo de agricultura emergente Declaracion Ministerial. 26. Reunión Grupo Trabajo Sistema de Lisboa. 27. TPR Papa Nueva Guinea. 28 Reunión Misión Suiza, Agricultura Emergente. 29. Reunión Grupo Cairns técnica. 30. Reunion Grupo Cairns Embajadores. 31. 52º Sesión del Comité Intergubernamental sobre Propiedad Intelectual y Recursos Genéticos, Conocimientos Tradicionales y Folclore  32. Reunión informal del Acuerdo de Facilitación de Inversiones. 33. Reunión Grupo Latino Agricola. 34. Reunión Plásticos. 35. Reunión de negociaciones agrícolas. 36. Reunión de Consultas abiertas sobre proceso de uan posible Declaración Ministerial CM14. 37. Reunión del Comite de Asuntos Presupuestario, Financieros y Administrativos de la OMC. 38. Reunión del Programa de Trabajo de Comercio Electrónico. 39. Reunión de negociaciones agrícolas. 40. Sesión plenaria reforma OMC. 41. Consejo General de la OMC. 42. Reunión informal de suvbvenciones a la pesca. 43. Reunión negociaciones subvenciones a la pesca. 44. Reunión de trabajo de agricultura emergente Declaracion Ministerial. 45. Reunión sobre Dialogo de Intelegncia Artifical OMPI.  46. Reunión informativa en prepraración del Comité de Observancia OMPI  47. Reunión informativa sobre el lanzamiento del Premio " La Ciudad Innovadora OMPI". 48. Reuniones de Trabajo durante la 14º Conferencia MInisterial OMC en Yaundé , Camerún. 49. Reunión de cooperación entre Jefes de Oficina de Derechos de Autor de América Latina. 50. Reunión grupo coalición EEUU moratoria de comercio electrónico OMC. 51. Reunión de expertos de UNCTAD. 52. Reunión con la División de Agenda para el Desarrollo OMPI. 53. reunión sobre diágnostico de país Proyecto subregional de financiación para PYME OMPI CARD. 54. reunón UNCTAD Facilitación al Comercio. 55.Diálogo de la OMPI sobre Liderazgo TIC ( WILD segunda sesión). 56. UNCTAD Reunión Multianual de expertos sobre Comercio Servicios y Desarrollo 12a. periodo de sesiones. 57. C4TP Taller sobre el Examen de Política (programa de capacidades Suiza).58.Comisión Ciencia y Tecnología UNCTAD. 59. Comité de Desarrollo OMC Ayuda para el Comercio. 60. Reunión comercio electrónico moratoria, grupo coalición liderado por EEUU. 61. Reunión transparencia Comité MSF OMC. 62. Consejo de los ADPIC OMC. 63.Reunión informal de Facilitación al Comercio OMC.   </t>
  </si>
  <si>
    <t>1. Reunión de consulta preocupación comercial de México por medidas de Guatemala en ovoproductos MSF. 2. Reunión de trabajo con Universidad del Valle sobre el curso regional latinoamericano de la OMC. 3. Reunión de consultas en preparación de  temas técnicos para 14º Conferencia Ministerial de OMC.  4. Reunión de trabajo con Secretaría de la OMC y  equipo academico  UVG y MINECO sobre el curso regional latinoamericano de la OMC. 5. Reunión de trabajo y consulta con SENACYT para posición nacional de la Comisión de Ciencia y tecnología de UNCTAD. 6.Reunión con la Comisión portuaria nacional para la revisión de los resultados del taller en el marco del Programa TrainForTrade sobre transporte marítimo, transformación digital y retos logísticos portuarios.</t>
  </si>
  <si>
    <t>1. Reunión de consultas Director General OMPI. 2. Elección del Director General OMPI. 3. Reunión Ministerial del Grupo CAIRNS -CM14. 4. Reunión Ministerial  Grupo G33- CM14. 5. Asambleas de los Estados Miembros de la OMPI sexagésima séptima serie de reuniones, nombramiento del Director General de la OMPI</t>
  </si>
  <si>
    <t xml:space="preserve">1.Reunión de notificación de licencias a la importación. 2. Reunión de asistencia técnica de OMC informal sobre sitema notificaciones OMC MSF Y OTC. 3. Reunión de la Fase 1 de Formadores de la Academia de Propiedad Intelectual RPI-OMPI. 4. Reunión sobre el  proyecto de Mujeres Tejedoras INGUAT-OMPI-MINECO   5.  Reunión de capacitación sobre el uso de la Base Global de Datos de Marcas OMPI. 6.Seguimiento de cooperación y actividades OMPI, con Registro Propiedad Intelectual y Misión </t>
  </si>
  <si>
    <t>Se reportan 552 metas las cuales  se intengan de la siguiente forma:  Cuestionarios EUR1 (31) y Sustitutivos (216), emisión 285 certificados de origen de Taiwán y 12 a Israel y 3 opinion técnica y Verificación de Origen (5).</t>
  </si>
  <si>
    <t>Se alcanzo 74 metas de asesorias integradas de la siguiente forma: 58 consultas que fueron atendidas en temas de verificación de origen; 10 consultas que fueron atendidas en medidas arancelarias y no arancelarias y 6 que fueron atendidas en temas de temas de contingentes, las cuales fueron resueltas por el personal de la DACE.</t>
  </si>
  <si>
    <t>Seguimiento a los arbitrajes de inversión que se encuentran activos en contra de la República de Guatemala.  Se dio seguimiento a los procesos de contratación y pagos de asesores y expertos internacionales. Reuniones de seguimiento y discusión de estrategia a utilizar en los en los procesos que se encuentran en curso. Se dio seguimiento a procesos administrativos.</t>
  </si>
  <si>
    <t>Informes Mensuales:  (1) Informe de Comercio Exterior, (1)  Reportería exportaciones departamentales, (1) Informes a demanda sobre comercio exterior, (1) Balanza comercial, (2) Evaluación comercial, Informes anuales (1), Informes a demanda: (8) Perfiles de país. </t>
  </si>
  <si>
    <t>Informes Mensuales:  (1) Barómetro Cámara de Industria- Sector Lácteo, (1) Reporte Aceite de Informes Mensuales:  (1) Barómetro Cámara de Industria- Sector Lácteo, (1) Reporte Aceite de Palma - GREPALMA, (1) Reporte de Vino - Cámara Española, (1) Barómetro Plásticos, Fichas de contactos (3).Palma - GREPALMA, (1) Reporte de Vino - Cámara Española, (1) Barómetro Plásticos.</t>
  </si>
  <si>
    <t>Informes Semanales:  (4) Informe Económico Semanal, (7) Informes específicos a solicitud (eventos económicos coyunturales), (1) Boletín Comercio Exterior
Informes Mensuales: (1) Informe de Inflación, (1) Informe precios Básicos, (1) Actualización de indicadores económicos, (1) Balanza Comercial Guatemala con Centroamérica.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</si>
</sst>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quot;Q&quot;* #,##0.00_);_(&quot;Q&quot;* \(#,##0.00\);_(&quot;Q&quot;* &quot;-&quot;??_);_(@_)"/>
    <numFmt numFmtId="168" formatCode="_-* #,##0.00_-;\-* #,##0.00_-;_-* &quot;-&quot;??_-;_-@_-"/>
  </numFmts>
  <fonts count="29" x14ac:knownFonts="1">
    <font>
      <sz val="11"/>
      <color theme="1"/>
      <name val="Calibri"/>
      <family val="2"/>
      <scheme val="minor"/>
    </font>
    <font>
      <sz val="11"/>
      <color theme="1"/>
      <name val="Calibri"/>
      <family val="2"/>
      <scheme val="minor"/>
    </font>
    <font>
      <b/>
      <sz val="14"/>
      <color theme="0"/>
      <name val="Times New Roman"/>
      <family val="1"/>
    </font>
    <font>
      <sz val="10"/>
      <name val="Times New Roman"/>
      <family val="1"/>
    </font>
    <font>
      <sz val="10"/>
      <name val="Arial"/>
      <family val="2"/>
    </font>
    <font>
      <b/>
      <sz val="10"/>
      <name val="Times New Roman"/>
      <family val="1"/>
    </font>
    <font>
      <sz val="11"/>
      <color theme="1"/>
      <name val="Candara"/>
      <family val="2"/>
    </font>
    <font>
      <b/>
      <sz val="12"/>
      <name val="Times New Roman"/>
      <family val="1"/>
    </font>
    <font>
      <b/>
      <sz val="10"/>
      <color theme="1"/>
      <name val="Times New Roman"/>
      <family val="1"/>
    </font>
    <font>
      <b/>
      <sz val="10"/>
      <color rgb="FF000000"/>
      <name val="Times New Roman"/>
      <family val="1"/>
    </font>
    <font>
      <sz val="10"/>
      <color theme="1"/>
      <name val="Times New Roman"/>
      <family val="1"/>
    </font>
    <font>
      <sz val="10"/>
      <color rgb="FF000000"/>
      <name val="Times New Roman"/>
      <family val="1"/>
    </font>
    <font>
      <sz val="9"/>
      <color rgb="FF000000"/>
      <name val="Times New Roman"/>
      <family val="1"/>
    </font>
    <font>
      <b/>
      <sz val="14"/>
      <name val="Times New Roman"/>
      <family val="1"/>
    </font>
    <font>
      <b/>
      <sz val="10"/>
      <name val="Arial"/>
      <family val="2"/>
    </font>
    <font>
      <b/>
      <sz val="11"/>
      <name val="Times New Roman"/>
      <family val="1"/>
    </font>
    <font>
      <sz val="10"/>
      <color indexed="8"/>
      <name val="Arial"/>
      <family val="2"/>
    </font>
    <font>
      <b/>
      <sz val="12"/>
      <color theme="0"/>
      <name val="Times New Roman"/>
      <family val="1"/>
    </font>
    <font>
      <b/>
      <sz val="9"/>
      <color indexed="8"/>
      <name val="Times New Roman"/>
      <family val="1"/>
    </font>
    <font>
      <sz val="11"/>
      <color indexed="8"/>
      <name val="Calibri"/>
      <family val="2"/>
    </font>
    <font>
      <sz val="8"/>
      <color theme="1"/>
      <name val="Times New Roman"/>
      <family val="1"/>
    </font>
    <font>
      <b/>
      <sz val="11"/>
      <color theme="0"/>
      <name val="Times New Roman"/>
      <family val="1"/>
    </font>
    <font>
      <b/>
      <sz val="10"/>
      <color theme="0"/>
      <name val="Times New Roman"/>
      <family val="1"/>
    </font>
    <font>
      <sz val="10"/>
      <color rgb="FFFF0000"/>
      <name val="Arial"/>
      <family val="2"/>
    </font>
    <font>
      <b/>
      <sz val="11"/>
      <color theme="1"/>
      <name val="Times New Roman"/>
      <family val="1"/>
    </font>
    <font>
      <b/>
      <sz val="7.5"/>
      <name val="Times New Roman"/>
      <family val="1"/>
    </font>
    <font>
      <b/>
      <sz val="12"/>
      <color theme="1"/>
      <name val="Times New Roman"/>
      <family val="1"/>
    </font>
    <font>
      <b/>
      <sz val="10"/>
      <color theme="1"/>
      <name val="Candara"/>
      <family val="2"/>
    </font>
    <font>
      <b/>
      <sz val="12"/>
      <color rgb="FFFFFF00"/>
      <name val="Times New Roman"/>
      <family val="1"/>
    </font>
  </fonts>
  <fills count="12">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4" tint="-0.249977111117893"/>
        <bgColor indexed="64"/>
      </patternFill>
    </fill>
    <fill>
      <patternFill patternType="solid">
        <fgColor rgb="FF92D050"/>
        <bgColor indexed="64"/>
      </patternFill>
    </fill>
    <fill>
      <patternFill patternType="solid">
        <fgColor theme="3"/>
        <bgColor indexed="64"/>
      </patternFill>
    </fill>
    <fill>
      <patternFill patternType="solid">
        <fgColor theme="6" tint="0.399975585192419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auto="1"/>
      </right>
      <top style="thin">
        <color auto="1"/>
      </top>
      <bottom/>
      <diagonal/>
    </border>
  </borders>
  <cellStyleXfs count="25">
    <xf numFmtId="0" fontId="0" fillId="0" borderId="0"/>
    <xf numFmtId="0" fontId="4" fillId="0" borderId="0"/>
    <xf numFmtId="0" fontId="1" fillId="0" borderId="0"/>
    <xf numFmtId="0" fontId="4" fillId="0" borderId="0"/>
    <xf numFmtId="0" fontId="4" fillId="0" borderId="0"/>
    <xf numFmtId="0" fontId="16" fillId="0" borderId="0">
      <alignment vertical="top"/>
    </xf>
    <xf numFmtId="43" fontId="16" fillId="0" borderId="0" applyFont="0" applyFill="0" applyBorder="0" applyAlignment="0" applyProtection="0">
      <alignment vertical="top"/>
    </xf>
    <xf numFmtId="9" fontId="16" fillId="0" borderId="0" applyFont="0" applyFill="0" applyBorder="0" applyAlignment="0" applyProtection="0">
      <alignment vertical="top"/>
    </xf>
    <xf numFmtId="43" fontId="16" fillId="0" borderId="0" applyFont="0" applyFill="0" applyBorder="0" applyAlignment="0" applyProtection="0">
      <alignment vertical="top"/>
    </xf>
    <xf numFmtId="0" fontId="19" fillId="0" borderId="0"/>
    <xf numFmtId="43" fontId="1" fillId="0" borderId="0" applyFont="0" applyFill="0" applyBorder="0" applyAlignment="0" applyProtection="0"/>
    <xf numFmtId="0" fontId="1" fillId="0" borderId="1"/>
    <xf numFmtId="9" fontId="1"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 fillId="0" borderId="0" applyFont="0" applyFill="0" applyBorder="0" applyAlignment="0" applyProtection="0"/>
    <xf numFmtId="168" fontId="16" fillId="0" borderId="0" applyFont="0" applyFill="0" applyBorder="0" applyAlignment="0" applyProtection="0">
      <alignment vertical="top"/>
    </xf>
    <xf numFmtId="168" fontId="16" fillId="0" borderId="0" applyFont="0" applyFill="0" applyBorder="0" applyAlignment="0" applyProtection="0">
      <alignment vertical="top"/>
    </xf>
    <xf numFmtId="168" fontId="1" fillId="0" borderId="0" applyFont="0" applyFill="0" applyBorder="0" applyAlignment="0" applyProtection="0"/>
  </cellStyleXfs>
  <cellXfs count="172">
    <xf numFmtId="0" fontId="0" fillId="0" borderId="0" xfId="0"/>
    <xf numFmtId="4" fontId="8" fillId="2" borderId="1" xfId="1" applyNumberFormat="1" applyFont="1" applyFill="1" applyBorder="1" applyAlignment="1">
      <alignment horizontal="center" vertical="top" wrapText="1"/>
    </xf>
    <xf numFmtId="0" fontId="5" fillId="2" borderId="1" xfId="0" applyFont="1" applyFill="1" applyBorder="1" applyAlignment="1">
      <alignment horizontal="center" vertical="top"/>
    </xf>
    <xf numFmtId="0" fontId="10" fillId="2" borderId="1" xfId="1" applyFont="1" applyFill="1" applyBorder="1" applyAlignment="1">
      <alignment horizontal="center" vertical="top" wrapText="1"/>
    </xf>
    <xf numFmtId="0" fontId="8" fillId="2" borderId="1" xfId="1" applyFont="1" applyFill="1" applyBorder="1" applyAlignment="1">
      <alignment horizontal="center" vertical="top" wrapText="1"/>
    </xf>
    <xf numFmtId="0" fontId="3" fillId="2" borderId="1" xfId="0" applyFont="1" applyFill="1" applyBorder="1" applyAlignment="1">
      <alignment horizontal="center" vertical="top"/>
    </xf>
    <xf numFmtId="4" fontId="10" fillId="2" borderId="1" xfId="1" applyNumberFormat="1" applyFont="1" applyFill="1" applyBorder="1" applyAlignment="1">
      <alignment horizontal="center" vertical="top" wrapText="1"/>
    </xf>
    <xf numFmtId="3" fontId="8" fillId="2" borderId="1" xfId="1" applyNumberFormat="1" applyFont="1" applyFill="1" applyBorder="1" applyAlignment="1">
      <alignment horizontal="center" vertical="top" wrapText="1"/>
    </xf>
    <xf numFmtId="4" fontId="10" fillId="2" borderId="1" xfId="1" applyNumberFormat="1" applyFont="1" applyFill="1" applyBorder="1" applyAlignment="1">
      <alignment vertical="top" wrapText="1"/>
    </xf>
    <xf numFmtId="0" fontId="9" fillId="2" borderId="2" xfId="0" applyFont="1" applyFill="1" applyBorder="1" applyAlignment="1">
      <alignment horizontal="center" vertical="top" wrapText="1"/>
    </xf>
    <xf numFmtId="0" fontId="3" fillId="2" borderId="1" xfId="4" applyFont="1" applyFill="1" applyBorder="1" applyAlignment="1">
      <alignment horizontal="justify" vertical="top" wrapText="1"/>
    </xf>
    <xf numFmtId="164" fontId="6" fillId="2" borderId="1" xfId="1" applyNumberFormat="1" applyFont="1" applyFill="1" applyBorder="1" applyAlignment="1">
      <alignment vertical="center" wrapText="1"/>
    </xf>
    <xf numFmtId="0" fontId="11" fillId="2" borderId="1" xfId="0" applyFont="1" applyFill="1" applyBorder="1" applyAlignment="1">
      <alignment horizontal="center" vertical="top" wrapText="1"/>
    </xf>
    <xf numFmtId="0" fontId="12" fillId="2" borderId="1" xfId="0" applyFont="1" applyFill="1" applyBorder="1" applyAlignment="1">
      <alignment horizontal="center" vertical="top" wrapText="1"/>
    </xf>
    <xf numFmtId="0" fontId="5" fillId="2" borderId="1" xfId="4" applyFont="1" applyFill="1" applyBorder="1" applyAlignment="1">
      <alignment vertical="top" wrapText="1"/>
    </xf>
    <xf numFmtId="4" fontId="5" fillId="2" borderId="4" xfId="0" applyNumberFormat="1" applyFont="1" applyFill="1" applyBorder="1" applyAlignment="1">
      <alignment horizontal="center" vertical="top" wrapText="1"/>
    </xf>
    <xf numFmtId="4" fontId="8" fillId="2" borderId="2" xfId="1" applyNumberFormat="1" applyFont="1" applyFill="1" applyBorder="1" applyAlignment="1">
      <alignment horizontal="center" vertical="top" wrapText="1"/>
    </xf>
    <xf numFmtId="0" fontId="5" fillId="2" borderId="1" xfId="0" applyFont="1" applyFill="1" applyBorder="1" applyAlignment="1">
      <alignment horizontal="center" vertical="top" wrapText="1"/>
    </xf>
    <xf numFmtId="4" fontId="5" fillId="2" borderId="1" xfId="0" applyNumberFormat="1" applyFont="1" applyFill="1" applyBorder="1" applyAlignment="1">
      <alignment horizontal="center" vertical="top" wrapText="1"/>
    </xf>
    <xf numFmtId="0" fontId="7" fillId="2" borderId="1" xfId="0" applyFont="1" applyFill="1" applyBorder="1" applyAlignment="1">
      <alignment horizontal="center" vertical="top" wrapText="1"/>
    </xf>
    <xf numFmtId="0" fontId="7" fillId="2" borderId="1" xfId="0" applyFont="1" applyFill="1" applyBorder="1" applyAlignment="1">
      <alignment vertical="top" wrapText="1"/>
    </xf>
    <xf numFmtId="9" fontId="8" fillId="2" borderId="1" xfId="1" applyNumberFormat="1" applyFont="1" applyFill="1" applyBorder="1" applyAlignment="1">
      <alignment horizontal="center" vertical="top" wrapText="1"/>
    </xf>
    <xf numFmtId="3" fontId="11" fillId="2" borderId="1" xfId="0" applyNumberFormat="1" applyFont="1" applyFill="1" applyBorder="1" applyAlignment="1">
      <alignment horizontal="center" vertical="top" wrapText="1"/>
    </xf>
    <xf numFmtId="3" fontId="8" fillId="2" borderId="1" xfId="0" applyNumberFormat="1" applyFont="1" applyFill="1" applyBorder="1" applyAlignment="1">
      <alignment horizontal="center" vertical="top"/>
    </xf>
    <xf numFmtId="0" fontId="4" fillId="0" borderId="1" xfId="1" applyBorder="1"/>
    <xf numFmtId="0" fontId="11" fillId="2" borderId="1" xfId="0" applyFont="1" applyFill="1" applyBorder="1" applyAlignment="1">
      <alignment vertical="top" wrapText="1"/>
    </xf>
    <xf numFmtId="4" fontId="3" fillId="2" borderId="1" xfId="1" applyNumberFormat="1" applyFont="1" applyFill="1" applyBorder="1" applyAlignment="1">
      <alignment horizontal="center" vertical="top" wrapText="1"/>
    </xf>
    <xf numFmtId="4" fontId="3" fillId="2" borderId="1" xfId="1" applyNumberFormat="1" applyFont="1" applyFill="1" applyBorder="1" applyAlignment="1">
      <alignment vertical="top" wrapText="1"/>
    </xf>
    <xf numFmtId="0" fontId="3" fillId="2" borderId="1" xfId="0" applyFont="1" applyFill="1" applyBorder="1" applyAlignment="1">
      <alignment horizontal="justify" vertical="top" wrapText="1"/>
    </xf>
    <xf numFmtId="0" fontId="14" fillId="9" borderId="1" xfId="1" applyFont="1" applyFill="1" applyBorder="1" applyAlignment="1">
      <alignment horizontal="center" vertical="center" wrapText="1"/>
    </xf>
    <xf numFmtId="0" fontId="11" fillId="2" borderId="1" xfId="0" applyFont="1" applyFill="1" applyBorder="1" applyAlignment="1">
      <alignment horizontal="justify" vertical="top" wrapText="1"/>
    </xf>
    <xf numFmtId="3" fontId="10" fillId="2" borderId="1" xfId="1" applyNumberFormat="1" applyFont="1" applyFill="1" applyBorder="1" applyAlignment="1">
      <alignment horizontal="center" vertical="top" wrapText="1"/>
    </xf>
    <xf numFmtId="3" fontId="3" fillId="2" borderId="1" xfId="0" applyNumberFormat="1" applyFont="1" applyFill="1" applyBorder="1" applyAlignment="1">
      <alignment horizontal="center" vertical="top"/>
    </xf>
    <xf numFmtId="3" fontId="5" fillId="2" borderId="1" xfId="0" applyNumberFormat="1" applyFont="1" applyFill="1" applyBorder="1" applyAlignment="1">
      <alignment horizontal="center" vertical="top"/>
    </xf>
    <xf numFmtId="9" fontId="10" fillId="2" borderId="1" xfId="1" applyNumberFormat="1" applyFont="1" applyFill="1" applyBorder="1" applyAlignment="1">
      <alignment horizontal="center" vertical="top" wrapText="1"/>
    </xf>
    <xf numFmtId="3" fontId="10" fillId="2" borderId="2" xfId="1" applyNumberFormat="1" applyFont="1" applyFill="1" applyBorder="1" applyAlignment="1">
      <alignment horizontal="center" vertical="top" wrapText="1"/>
    </xf>
    <xf numFmtId="3" fontId="9" fillId="2" borderId="2" xfId="0" applyNumberFormat="1" applyFont="1" applyFill="1" applyBorder="1" applyAlignment="1">
      <alignment horizontal="center" vertical="top" wrapText="1"/>
    </xf>
    <xf numFmtId="0" fontId="5" fillId="8" borderId="1" xfId="1" applyFont="1" applyFill="1" applyBorder="1" applyAlignment="1">
      <alignment vertical="center" wrapText="1"/>
    </xf>
    <xf numFmtId="0" fontId="14" fillId="2" borderId="1" xfId="1" applyFont="1" applyFill="1" applyBorder="1" applyAlignment="1">
      <alignment vertical="top" wrapText="1"/>
    </xf>
    <xf numFmtId="4" fontId="20" fillId="2" borderId="1" xfId="1" applyNumberFormat="1" applyFont="1" applyFill="1" applyBorder="1" applyAlignment="1">
      <alignment horizontal="justify" vertical="top" wrapText="1"/>
    </xf>
    <xf numFmtId="3" fontId="10" fillId="2" borderId="1" xfId="0" applyNumberFormat="1" applyFont="1" applyFill="1" applyBorder="1" applyAlignment="1">
      <alignment horizontal="center" vertical="top"/>
    </xf>
    <xf numFmtId="4" fontId="10" fillId="2" borderId="4" xfId="1" applyNumberFormat="1" applyFont="1" applyFill="1" applyBorder="1" applyAlignment="1">
      <alignment horizontal="justify" vertical="top" wrapText="1"/>
    </xf>
    <xf numFmtId="0" fontId="3" fillId="2" borderId="1" xfId="0" applyFont="1" applyFill="1" applyBorder="1" applyAlignment="1">
      <alignment vertical="top" wrapText="1"/>
    </xf>
    <xf numFmtId="0" fontId="11" fillId="2" borderId="2" xfId="0" applyFont="1" applyFill="1" applyBorder="1" applyAlignment="1">
      <alignment horizontal="center" vertical="top" wrapText="1"/>
    </xf>
    <xf numFmtId="0" fontId="16" fillId="2" borderId="1" xfId="9" applyFont="1" applyFill="1" applyBorder="1"/>
    <xf numFmtId="0" fontId="16" fillId="2" borderId="1" xfId="9" applyFont="1" applyFill="1" applyBorder="1" applyAlignment="1">
      <alignment horizontal="justify" vertical="top"/>
    </xf>
    <xf numFmtId="3" fontId="9" fillId="2" borderId="1" xfId="0" applyNumberFormat="1" applyFont="1" applyFill="1" applyBorder="1" applyAlignment="1">
      <alignment horizontal="center" vertical="top" wrapText="1"/>
    </xf>
    <xf numFmtId="0" fontId="9" fillId="2" borderId="1" xfId="0" applyFont="1" applyFill="1" applyBorder="1" applyAlignment="1">
      <alignment horizontal="center" vertical="top" wrapText="1"/>
    </xf>
    <xf numFmtId="0" fontId="9" fillId="2" borderId="1" xfId="0" applyFont="1" applyFill="1" applyBorder="1" applyAlignment="1">
      <alignment horizontal="justify" vertical="top" wrapText="1"/>
    </xf>
    <xf numFmtId="0" fontId="9" fillId="2" borderId="4" xfId="0" applyFont="1" applyFill="1" applyBorder="1" applyAlignment="1">
      <alignment horizontal="justify" vertical="top" wrapText="1"/>
    </xf>
    <xf numFmtId="0" fontId="9" fillId="2" borderId="6" xfId="0" applyFont="1" applyFill="1" applyBorder="1" applyAlignment="1">
      <alignment horizontal="justify" vertical="top" wrapText="1"/>
    </xf>
    <xf numFmtId="0" fontId="9" fillId="2" borderId="5" xfId="0" applyFont="1" applyFill="1" applyBorder="1" applyAlignment="1">
      <alignment horizontal="justify" vertical="top" wrapText="1"/>
    </xf>
    <xf numFmtId="0" fontId="4" fillId="2" borderId="0" xfId="1" applyFill="1"/>
    <xf numFmtId="0" fontId="4" fillId="0" borderId="0" xfId="1"/>
    <xf numFmtId="0" fontId="4" fillId="5" borderId="0" xfId="1" applyFill="1"/>
    <xf numFmtId="0" fontId="5" fillId="3" borderId="8" xfId="1" applyFont="1" applyFill="1" applyBorder="1" applyAlignment="1">
      <alignment vertical="center" wrapText="1"/>
    </xf>
    <xf numFmtId="0" fontId="5" fillId="3" borderId="8" xfId="1" applyFont="1" applyFill="1" applyBorder="1" applyAlignment="1">
      <alignment horizontal="center" vertical="center" wrapText="1"/>
    </xf>
    <xf numFmtId="3" fontId="4" fillId="2" borderId="1" xfId="1" applyNumberFormat="1" applyFill="1" applyBorder="1"/>
    <xf numFmtId="0" fontId="8" fillId="3" borderId="7" xfId="1" applyFont="1" applyFill="1" applyBorder="1" applyAlignment="1">
      <alignment horizontal="center" vertical="center" wrapText="1"/>
    </xf>
    <xf numFmtId="0" fontId="7" fillId="8" borderId="1" xfId="1" applyFont="1" applyFill="1" applyBorder="1" applyAlignment="1">
      <alignment horizontal="left" vertical="center" wrapText="1"/>
    </xf>
    <xf numFmtId="0" fontId="17" fillId="8" borderId="10" xfId="1" applyFont="1" applyFill="1" applyBorder="1" applyAlignment="1">
      <alignment horizontal="left" vertical="center" wrapText="1"/>
    </xf>
    <xf numFmtId="3" fontId="4" fillId="0" borderId="0" xfId="1" applyNumberFormat="1"/>
    <xf numFmtId="0" fontId="23" fillId="2" borderId="0" xfId="1" applyFont="1" applyFill="1"/>
    <xf numFmtId="43" fontId="4" fillId="0" borderId="0" xfId="10" applyFont="1" applyBorder="1"/>
    <xf numFmtId="3" fontId="4" fillId="2" borderId="0" xfId="1" applyNumberFormat="1" applyFill="1"/>
    <xf numFmtId="0" fontId="27" fillId="2" borderId="1" xfId="1" applyFont="1" applyFill="1" applyBorder="1" applyAlignment="1">
      <alignment horizontal="center" vertical="center" wrapText="1"/>
    </xf>
    <xf numFmtId="0" fontId="5" fillId="3" borderId="1" xfId="1" applyFont="1" applyFill="1" applyBorder="1" applyAlignment="1">
      <alignment horizontal="center" vertical="center" wrapText="1"/>
    </xf>
    <xf numFmtId="0" fontId="5" fillId="3" borderId="11" xfId="1" applyFont="1" applyFill="1" applyBorder="1" applyAlignment="1">
      <alignment horizontal="center" vertical="center" wrapText="1"/>
    </xf>
    <xf numFmtId="0" fontId="5" fillId="3" borderId="7" xfId="1" applyFont="1" applyFill="1" applyBorder="1" applyAlignment="1">
      <alignment horizontal="center" vertical="center" wrapText="1"/>
    </xf>
    <xf numFmtId="0" fontId="15" fillId="3" borderId="7" xfId="1" applyFont="1" applyFill="1" applyBorder="1" applyAlignment="1">
      <alignment horizontal="center" vertical="center" wrapText="1"/>
    </xf>
    <xf numFmtId="0" fontId="14" fillId="5" borderId="1" xfId="1" applyFont="1" applyFill="1" applyBorder="1" applyAlignment="1">
      <alignment horizontal="center" vertical="top" wrapText="1"/>
    </xf>
    <xf numFmtId="0" fontId="5" fillId="5" borderId="1" xfId="1" applyFont="1" applyFill="1" applyBorder="1" applyAlignment="1">
      <alignment horizontal="center" vertical="top" wrapText="1"/>
    </xf>
    <xf numFmtId="4" fontId="21" fillId="10" borderId="1" xfId="1" applyNumberFormat="1" applyFont="1" applyFill="1" applyBorder="1" applyAlignment="1">
      <alignment horizontal="center" vertical="center" wrapText="1"/>
    </xf>
    <xf numFmtId="3" fontId="7" fillId="3" borderId="1" xfId="1" applyNumberFormat="1" applyFont="1" applyFill="1" applyBorder="1" applyAlignment="1">
      <alignment horizontal="center" vertical="center" wrapText="1"/>
    </xf>
    <xf numFmtId="3" fontId="7" fillId="2" borderId="1" xfId="1" applyNumberFormat="1" applyFont="1" applyFill="1" applyBorder="1" applyAlignment="1">
      <alignment horizontal="center" vertical="center" wrapText="1"/>
    </xf>
    <xf numFmtId="9" fontId="7" fillId="3" borderId="1" xfId="12" applyFont="1" applyFill="1" applyBorder="1" applyAlignment="1">
      <alignment horizontal="center" vertical="center" wrapText="1"/>
    </xf>
    <xf numFmtId="3" fontId="28" fillId="7" borderId="1" xfId="1" applyNumberFormat="1" applyFont="1" applyFill="1" applyBorder="1" applyAlignment="1">
      <alignment horizontal="center" vertical="center" wrapText="1"/>
    </xf>
    <xf numFmtId="3" fontId="15" fillId="6" borderId="1" xfId="1" applyNumberFormat="1" applyFont="1" applyFill="1" applyBorder="1" applyAlignment="1">
      <alignment horizontal="center" vertical="center" wrapText="1"/>
    </xf>
    <xf numFmtId="9" fontId="15" fillId="6" borderId="1" xfId="1" applyNumberFormat="1" applyFont="1" applyFill="1" applyBorder="1" applyAlignment="1">
      <alignment horizontal="center" vertical="center" wrapText="1"/>
    </xf>
    <xf numFmtId="4" fontId="15" fillId="6" borderId="1" xfId="1" applyNumberFormat="1" applyFont="1" applyFill="1" applyBorder="1" applyAlignment="1">
      <alignment horizontal="center" vertical="center" wrapText="1"/>
    </xf>
    <xf numFmtId="0" fontId="5" fillId="6" borderId="1" xfId="1" applyFont="1" applyFill="1" applyBorder="1" applyAlignment="1">
      <alignment horizontal="center" vertical="center" wrapText="1"/>
    </xf>
    <xf numFmtId="4" fontId="8" fillId="2" borderId="1" xfId="1" applyNumberFormat="1" applyFont="1" applyFill="1" applyBorder="1" applyAlignment="1">
      <alignment horizontal="justify" vertical="top" wrapText="1"/>
    </xf>
    <xf numFmtId="3" fontId="5" fillId="11" borderId="1" xfId="0" applyNumberFormat="1" applyFont="1" applyFill="1" applyBorder="1" applyAlignment="1">
      <alignment horizontal="center" vertical="top"/>
    </xf>
    <xf numFmtId="0" fontId="10" fillId="11" borderId="1" xfId="1" applyFont="1" applyFill="1" applyBorder="1" applyAlignment="1">
      <alignment horizontal="center" vertical="top" wrapText="1"/>
    </xf>
    <xf numFmtId="3" fontId="8" fillId="11" borderId="1" xfId="1" applyNumberFormat="1" applyFont="1" applyFill="1" applyBorder="1" applyAlignment="1">
      <alignment horizontal="center" vertical="top" wrapText="1"/>
    </xf>
    <xf numFmtId="0" fontId="3" fillId="11" borderId="1" xfId="0" applyFont="1" applyFill="1" applyBorder="1" applyAlignment="1">
      <alignment horizontal="center" vertical="top"/>
    </xf>
    <xf numFmtId="0" fontId="5" fillId="11" borderId="1" xfId="0" applyFont="1" applyFill="1" applyBorder="1" applyAlignment="1">
      <alignment horizontal="center" vertical="top"/>
    </xf>
    <xf numFmtId="0" fontId="9" fillId="11" borderId="2" xfId="0" applyFont="1" applyFill="1" applyBorder="1" applyAlignment="1">
      <alignment horizontal="center" vertical="top" wrapText="1"/>
    </xf>
    <xf numFmtId="0" fontId="11" fillId="11" borderId="2" xfId="0" applyFont="1" applyFill="1" applyBorder="1" applyAlignment="1">
      <alignment horizontal="center" vertical="top" wrapText="1"/>
    </xf>
    <xf numFmtId="3" fontId="15" fillId="11" borderId="1" xfId="1" applyNumberFormat="1" applyFont="1" applyFill="1" applyBorder="1" applyAlignment="1">
      <alignment horizontal="center" vertical="center" wrapText="1"/>
    </xf>
    <xf numFmtId="3" fontId="9" fillId="11" borderId="1" xfId="0" applyNumberFormat="1" applyFont="1" applyFill="1" applyBorder="1" applyAlignment="1">
      <alignment horizontal="center" vertical="top" wrapText="1"/>
    </xf>
    <xf numFmtId="3" fontId="9" fillId="0" borderId="1" xfId="0" applyNumberFormat="1" applyFont="1" applyBorder="1" applyAlignment="1">
      <alignment horizontal="center" vertical="top" wrapText="1"/>
    </xf>
    <xf numFmtId="0" fontId="9" fillId="0" borderId="2" xfId="0" applyFont="1" applyBorder="1" applyAlignment="1">
      <alignment horizontal="center" vertical="top" wrapText="1"/>
    </xf>
    <xf numFmtId="0" fontId="5" fillId="0" borderId="1" xfId="0" applyFont="1" applyBorder="1" applyAlignment="1">
      <alignment horizontal="center" vertical="top"/>
    </xf>
    <xf numFmtId="0" fontId="3" fillId="0" borderId="1" xfId="0" applyFont="1" applyBorder="1" applyAlignment="1">
      <alignment horizontal="center" vertical="top"/>
    </xf>
    <xf numFmtId="0" fontId="10" fillId="0" borderId="1" xfId="1" applyFont="1" applyBorder="1" applyAlignment="1">
      <alignment horizontal="center" vertical="top" wrapText="1"/>
    </xf>
    <xf numFmtId="0" fontId="11" fillId="0" borderId="2" xfId="0" applyFont="1" applyBorder="1" applyAlignment="1">
      <alignment horizontal="center" vertical="top" wrapText="1"/>
    </xf>
    <xf numFmtId="3" fontId="8" fillId="0" borderId="1" xfId="1" applyNumberFormat="1" applyFont="1" applyBorder="1" applyAlignment="1">
      <alignment horizontal="center" vertical="top" wrapText="1"/>
    </xf>
    <xf numFmtId="3" fontId="5" fillId="0" borderId="1" xfId="0" applyNumberFormat="1" applyFont="1" applyBorder="1" applyAlignment="1">
      <alignment horizontal="center" vertical="top"/>
    </xf>
    <xf numFmtId="4" fontId="10" fillId="2" borderId="1" xfId="1" applyNumberFormat="1" applyFont="1" applyFill="1" applyBorder="1" applyAlignment="1">
      <alignment vertical="center" wrapText="1"/>
    </xf>
    <xf numFmtId="4" fontId="10" fillId="2" borderId="1" xfId="1" applyNumberFormat="1" applyFont="1" applyFill="1" applyBorder="1" applyAlignment="1">
      <alignment horizontal="justify" vertical="top" wrapText="1"/>
    </xf>
    <xf numFmtId="4" fontId="10" fillId="2" borderId="1" xfId="1" applyNumberFormat="1" applyFont="1" applyFill="1" applyBorder="1" applyAlignment="1">
      <alignment horizontal="justify" vertical="center" wrapText="1"/>
    </xf>
    <xf numFmtId="0" fontId="5" fillId="11" borderId="7" xfId="1" applyFont="1" applyFill="1" applyBorder="1" applyAlignment="1">
      <alignment horizontal="center" vertical="center" wrapText="1"/>
    </xf>
    <xf numFmtId="4" fontId="3" fillId="2" borderId="1" xfId="1" applyNumberFormat="1" applyFont="1" applyFill="1" applyBorder="1" applyAlignment="1">
      <alignment horizontal="justify" vertical="top" wrapText="1"/>
    </xf>
    <xf numFmtId="0" fontId="22" fillId="8" borderId="4" xfId="1" applyFont="1" applyFill="1" applyBorder="1" applyAlignment="1">
      <alignment horizontal="left" vertical="center" wrapText="1"/>
    </xf>
    <xf numFmtId="0" fontId="22" fillId="8" borderId="6" xfId="1" applyFont="1" applyFill="1" applyBorder="1" applyAlignment="1">
      <alignment horizontal="left" vertical="center" wrapText="1"/>
    </xf>
    <xf numFmtId="0" fontId="22" fillId="8" borderId="5" xfId="1" applyFont="1" applyFill="1" applyBorder="1" applyAlignment="1">
      <alignment horizontal="left" vertical="center" wrapText="1"/>
    </xf>
    <xf numFmtId="0" fontId="9" fillId="2" borderId="1" xfId="0" applyFont="1" applyFill="1" applyBorder="1" applyAlignment="1">
      <alignment horizontal="center" vertical="top" wrapText="1"/>
    </xf>
    <xf numFmtId="0" fontId="7" fillId="6" borderId="1" xfId="1" applyFont="1" applyFill="1" applyBorder="1" applyAlignment="1">
      <alignment horizontal="left" vertical="center" wrapText="1"/>
    </xf>
    <xf numFmtId="0" fontId="26" fillId="6" borderId="1" xfId="0" applyFont="1" applyFill="1" applyBorder="1" applyAlignment="1">
      <alignment horizontal="left" vertical="top" wrapText="1"/>
    </xf>
    <xf numFmtId="0" fontId="17" fillId="8" borderId="4" xfId="1" applyFont="1" applyFill="1" applyBorder="1" applyAlignment="1">
      <alignment horizontal="right" vertical="center" wrapText="1"/>
    </xf>
    <xf numFmtId="0" fontId="17" fillId="8" borderId="6" xfId="1" applyFont="1" applyFill="1" applyBorder="1" applyAlignment="1">
      <alignment horizontal="right" vertical="center" wrapText="1"/>
    </xf>
    <xf numFmtId="0" fontId="17" fillId="8" borderId="5" xfId="1" applyFont="1" applyFill="1" applyBorder="1" applyAlignment="1">
      <alignment horizontal="right" vertical="center" wrapText="1"/>
    </xf>
    <xf numFmtId="0" fontId="5" fillId="3" borderId="10" xfId="1" applyFont="1" applyFill="1" applyBorder="1" applyAlignment="1">
      <alignment horizontal="center" vertical="center" wrapText="1"/>
    </xf>
    <xf numFmtId="0" fontId="5" fillId="3" borderId="3" xfId="1" applyFont="1" applyFill="1" applyBorder="1" applyAlignment="1">
      <alignment horizontal="center" vertical="center" wrapText="1"/>
    </xf>
    <xf numFmtId="0" fontId="5" fillId="3" borderId="9" xfId="1" applyFont="1" applyFill="1" applyBorder="1" applyAlignment="1">
      <alignment horizontal="center" vertical="center" wrapText="1"/>
    </xf>
    <xf numFmtId="0" fontId="9" fillId="2" borderId="1" xfId="0" applyFont="1" applyFill="1" applyBorder="1" applyAlignment="1">
      <alignment horizontal="justify" vertical="top" wrapText="1"/>
    </xf>
    <xf numFmtId="0" fontId="17" fillId="8" borderId="4" xfId="1" applyFont="1" applyFill="1" applyBorder="1" applyAlignment="1">
      <alignment horizontal="left" vertical="center" wrapText="1"/>
    </xf>
    <xf numFmtId="0" fontId="17" fillId="8" borderId="6" xfId="1" applyFont="1" applyFill="1" applyBorder="1" applyAlignment="1">
      <alignment horizontal="left" vertical="center" wrapText="1"/>
    </xf>
    <xf numFmtId="0" fontId="2" fillId="8" borderId="10"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15" fillId="0" borderId="1" xfId="1" applyFont="1" applyBorder="1" applyAlignment="1">
      <alignment horizontal="left" vertical="top" wrapText="1"/>
    </xf>
    <xf numFmtId="0" fontId="15" fillId="2" borderId="4" xfId="0" applyFont="1" applyFill="1" applyBorder="1" applyAlignment="1">
      <alignment horizontal="justify" vertical="justify" wrapText="1"/>
    </xf>
    <xf numFmtId="0" fontId="15" fillId="2" borderId="6" xfId="0" applyFont="1" applyFill="1" applyBorder="1" applyAlignment="1">
      <alignment horizontal="justify" vertical="justify" wrapText="1"/>
    </xf>
    <xf numFmtId="0" fontId="15" fillId="2" borderId="5" xfId="0" applyFont="1" applyFill="1" applyBorder="1" applyAlignment="1">
      <alignment horizontal="justify" vertical="justify" wrapText="1"/>
    </xf>
    <xf numFmtId="0" fontId="25" fillId="2" borderId="4" xfId="0" applyFont="1" applyFill="1" applyBorder="1" applyAlignment="1">
      <alignment horizontal="justify" vertical="justify" wrapText="1"/>
    </xf>
    <xf numFmtId="0" fontId="25" fillId="2" borderId="6" xfId="0" applyFont="1" applyFill="1" applyBorder="1" applyAlignment="1">
      <alignment horizontal="justify" vertical="justify" wrapText="1"/>
    </xf>
    <xf numFmtId="0" fontId="25" fillId="2" borderId="5" xfId="0" applyFont="1" applyFill="1" applyBorder="1" applyAlignment="1">
      <alignment horizontal="justify" vertical="justify" wrapText="1"/>
    </xf>
    <xf numFmtId="0" fontId="15" fillId="0" borderId="4" xfId="1" applyFont="1" applyBorder="1" applyAlignment="1">
      <alignment horizontal="left" vertical="center" wrapText="1"/>
    </xf>
    <xf numFmtId="0" fontId="15" fillId="0" borderId="6" xfId="1" applyFont="1" applyBorder="1" applyAlignment="1">
      <alignment horizontal="left" vertical="center" wrapText="1"/>
    </xf>
    <xf numFmtId="0" fontId="15" fillId="0" borderId="5" xfId="1" applyFont="1" applyBorder="1" applyAlignment="1">
      <alignment horizontal="left" vertical="center" wrapText="1"/>
    </xf>
    <xf numFmtId="0" fontId="13" fillId="4" borderId="1" xfId="1" applyFont="1" applyFill="1" applyBorder="1" applyAlignment="1">
      <alignment horizontal="center" vertical="center" wrapText="1"/>
    </xf>
    <xf numFmtId="0" fontId="15" fillId="0" borderId="1" xfId="1" applyFont="1" applyBorder="1" applyAlignment="1">
      <alignment horizontal="left" vertical="center" wrapText="1"/>
    </xf>
    <xf numFmtId="0" fontId="15" fillId="2" borderId="1" xfId="0" applyFont="1" applyFill="1" applyBorder="1" applyAlignment="1">
      <alignment horizontal="left" vertical="center" wrapText="1"/>
    </xf>
    <xf numFmtId="0" fontId="15" fillId="2" borderId="1" xfId="0" applyFont="1" applyFill="1" applyBorder="1" applyAlignment="1">
      <alignment horizontal="justify" vertical="justify" wrapText="1"/>
    </xf>
    <xf numFmtId="0" fontId="7" fillId="6" borderId="1" xfId="1" applyFont="1" applyFill="1" applyBorder="1" applyAlignment="1">
      <alignment horizontal="left" vertical="top" wrapText="1"/>
    </xf>
    <xf numFmtId="0" fontId="9" fillId="2" borderId="4" xfId="0" applyFont="1" applyFill="1" applyBorder="1" applyAlignment="1">
      <alignment horizontal="center" vertical="top" wrapText="1"/>
    </xf>
    <xf numFmtId="0" fontId="9" fillId="2" borderId="6" xfId="0" applyFont="1" applyFill="1" applyBorder="1" applyAlignment="1">
      <alignment horizontal="center" vertical="top" wrapText="1"/>
    </xf>
    <xf numFmtId="0" fontId="9" fillId="2" borderId="5" xfId="0" applyFont="1" applyFill="1" applyBorder="1" applyAlignment="1">
      <alignment horizontal="center" vertical="top" wrapText="1"/>
    </xf>
    <xf numFmtId="0" fontId="2" fillId="10" borderId="1" xfId="1" applyFont="1" applyFill="1" applyBorder="1" applyAlignment="1">
      <alignment horizontal="left" vertical="center" wrapText="1"/>
    </xf>
    <xf numFmtId="0" fontId="5" fillId="2" borderId="1" xfId="1" applyFont="1" applyFill="1" applyBorder="1" applyAlignment="1">
      <alignment horizontal="left" vertical="top" wrapText="1"/>
    </xf>
    <xf numFmtId="0" fontId="24" fillId="2" borderId="1" xfId="0" applyFont="1" applyFill="1" applyBorder="1" applyAlignment="1">
      <alignment horizontal="justify" vertical="top" wrapText="1"/>
    </xf>
    <xf numFmtId="0" fontId="26" fillId="2" borderId="1" xfId="0" applyFont="1" applyFill="1" applyBorder="1" applyAlignment="1">
      <alignment horizontal="left" vertical="top" wrapText="1"/>
    </xf>
    <xf numFmtId="0" fontId="24" fillId="2" borderId="4" xfId="0" applyFont="1" applyFill="1" applyBorder="1" applyAlignment="1">
      <alignment horizontal="left" vertical="top" wrapText="1"/>
    </xf>
    <xf numFmtId="0" fontId="24" fillId="2" borderId="6" xfId="0" applyFont="1" applyFill="1" applyBorder="1" applyAlignment="1">
      <alignment horizontal="left" vertical="top" wrapText="1"/>
    </xf>
    <xf numFmtId="0" fontId="24" fillId="2" borderId="5" xfId="0" applyFont="1" applyFill="1" applyBorder="1" applyAlignment="1">
      <alignment horizontal="left" vertical="top" wrapText="1"/>
    </xf>
    <xf numFmtId="0" fontId="5" fillId="2" borderId="4" xfId="1" applyFont="1" applyFill="1" applyBorder="1" applyAlignment="1">
      <alignment horizontal="left" vertical="top" wrapText="1"/>
    </xf>
    <xf numFmtId="0" fontId="5" fillId="2" borderId="6" xfId="1" applyFont="1" applyFill="1" applyBorder="1" applyAlignment="1">
      <alignment horizontal="left" vertical="top" wrapText="1"/>
    </xf>
    <xf numFmtId="0" fontId="5" fillId="2" borderId="5" xfId="1" applyFont="1" applyFill="1" applyBorder="1" applyAlignment="1">
      <alignment horizontal="left" vertical="top" wrapText="1"/>
    </xf>
    <xf numFmtId="0" fontId="7" fillId="6" borderId="4" xfId="0" applyFont="1" applyFill="1" applyBorder="1" applyAlignment="1">
      <alignment horizontal="left" vertical="top" wrapText="1"/>
    </xf>
    <xf numFmtId="0" fontId="7" fillId="6" borderId="5" xfId="0" applyFont="1" applyFill="1" applyBorder="1" applyAlignment="1">
      <alignment horizontal="left" vertical="top" wrapText="1"/>
    </xf>
    <xf numFmtId="0" fontId="7" fillId="6" borderId="4" xfId="1" applyFont="1" applyFill="1" applyBorder="1" applyAlignment="1">
      <alignment horizontal="center" vertical="center" wrapText="1"/>
    </xf>
    <xf numFmtId="0" fontId="7" fillId="6" borderId="6" xfId="1" applyFont="1" applyFill="1" applyBorder="1" applyAlignment="1">
      <alignment horizontal="center" vertical="center" wrapText="1"/>
    </xf>
    <xf numFmtId="0" fontId="7" fillId="6" borderId="5" xfId="1" applyFont="1" applyFill="1" applyBorder="1" applyAlignment="1">
      <alignment horizontal="center" vertical="center" wrapText="1"/>
    </xf>
    <xf numFmtId="0" fontId="26" fillId="6" borderId="4" xfId="0" applyFont="1" applyFill="1" applyBorder="1" applyAlignment="1">
      <alignment horizontal="left" vertical="top" wrapText="1"/>
    </xf>
    <xf numFmtId="0" fontId="26" fillId="6" borderId="6" xfId="0" applyFont="1" applyFill="1" applyBorder="1" applyAlignment="1">
      <alignment horizontal="left" vertical="top" wrapText="1"/>
    </xf>
    <xf numFmtId="0" fontId="26" fillId="6" borderId="5" xfId="0" applyFont="1" applyFill="1" applyBorder="1" applyAlignment="1">
      <alignment horizontal="left" vertical="top" wrapText="1"/>
    </xf>
    <xf numFmtId="0" fontId="17" fillId="8" borderId="10" xfId="1" applyFont="1" applyFill="1" applyBorder="1" applyAlignment="1">
      <alignment horizontal="left" vertical="center" wrapText="1"/>
    </xf>
    <xf numFmtId="0" fontId="17" fillId="8" borderId="3" xfId="1" applyFont="1" applyFill="1" applyBorder="1" applyAlignment="1">
      <alignment horizontal="left" vertical="center" wrapText="1"/>
    </xf>
    <xf numFmtId="0" fontId="15" fillId="6" borderId="4" xfId="0" applyFont="1" applyFill="1" applyBorder="1" applyAlignment="1">
      <alignment horizontal="justify" vertical="top" wrapText="1"/>
    </xf>
    <xf numFmtId="0" fontId="15" fillId="6" borderId="6" xfId="0" applyFont="1" applyFill="1" applyBorder="1" applyAlignment="1">
      <alignment horizontal="justify" vertical="top" wrapText="1"/>
    </xf>
    <xf numFmtId="0" fontId="15" fillId="6" borderId="5" xfId="0" applyFont="1" applyFill="1" applyBorder="1" applyAlignment="1">
      <alignment horizontal="justify" vertical="top" wrapText="1"/>
    </xf>
    <xf numFmtId="3" fontId="9" fillId="0" borderId="1" xfId="0" applyNumberFormat="1" applyFont="1" applyFill="1" applyBorder="1" applyAlignment="1">
      <alignment horizontal="center" vertical="top" wrapText="1"/>
    </xf>
    <xf numFmtId="0" fontId="9" fillId="0" borderId="2" xfId="0" applyFont="1" applyFill="1" applyBorder="1" applyAlignment="1">
      <alignment horizontal="center" vertical="top" wrapText="1"/>
    </xf>
    <xf numFmtId="0" fontId="5" fillId="0" borderId="1" xfId="0" applyFont="1" applyFill="1" applyBorder="1" applyAlignment="1">
      <alignment horizontal="center" vertical="top"/>
    </xf>
    <xf numFmtId="0" fontId="3" fillId="0" borderId="1" xfId="0" applyFont="1" applyFill="1" applyBorder="1" applyAlignment="1">
      <alignment horizontal="center" vertical="top"/>
    </xf>
    <xf numFmtId="0" fontId="11" fillId="0" borderId="2" xfId="0" applyFont="1" applyFill="1" applyBorder="1" applyAlignment="1">
      <alignment horizontal="center" vertical="top" wrapText="1"/>
    </xf>
    <xf numFmtId="3" fontId="5" fillId="0" borderId="1" xfId="0" applyNumberFormat="1" applyFont="1" applyFill="1" applyBorder="1" applyAlignment="1">
      <alignment horizontal="center" vertical="top"/>
    </xf>
    <xf numFmtId="3" fontId="8" fillId="0" borderId="1" xfId="1" applyNumberFormat="1" applyFont="1" applyFill="1" applyBorder="1" applyAlignment="1">
      <alignment horizontal="center" vertical="top" wrapText="1"/>
    </xf>
    <xf numFmtId="0" fontId="10" fillId="0" borderId="1" xfId="1" applyFont="1" applyFill="1" applyBorder="1" applyAlignment="1">
      <alignment horizontal="center" vertical="top" wrapText="1"/>
    </xf>
    <xf numFmtId="0" fontId="8" fillId="11" borderId="7" xfId="1" applyFont="1" applyFill="1" applyBorder="1" applyAlignment="1">
      <alignment horizontal="center" vertical="center" wrapText="1"/>
    </xf>
  </cellXfs>
  <cellStyles count="25">
    <cellStyle name="Estilo 1" xfId="11" xr:uid="{00000000-0005-0000-0000-000000000000}"/>
    <cellStyle name="Millares" xfId="10" builtinId="3"/>
    <cellStyle name="Millares 2" xfId="6" xr:uid="{00000000-0005-0000-0000-000002000000}"/>
    <cellStyle name="Millares 2 2" xfId="8" xr:uid="{00000000-0005-0000-0000-000003000000}"/>
    <cellStyle name="Millares 2 2 2" xfId="14" xr:uid="{DD8FBD55-0DFE-4AF9-8D39-ACAD25B370E6}"/>
    <cellStyle name="Millares 2 2 3" xfId="17" xr:uid="{AD92E591-D4BB-40C1-B222-EB6715489674}"/>
    <cellStyle name="Millares 2 2 4" xfId="20" xr:uid="{101463E2-196D-4120-A188-3C92E803CF93}"/>
    <cellStyle name="Millares 2 2 5" xfId="23" xr:uid="{CB39D80F-E8E9-4D19-85E8-341B8FA0A92A}"/>
    <cellStyle name="Millares 2 3" xfId="13" xr:uid="{D757D4CC-B54A-45CB-B6D3-671C78F2722F}"/>
    <cellStyle name="Millares 2 4" xfId="16" xr:uid="{411B95ED-8A6A-4549-B426-F9AE038AF201}"/>
    <cellStyle name="Millares 2 5" xfId="19" xr:uid="{8D3989F2-C1BA-417E-B595-6368CD915E76}"/>
    <cellStyle name="Millares 2 6" xfId="22" xr:uid="{354EF6A2-9F7C-4350-A546-78E82DA7413E}"/>
    <cellStyle name="Millares 3" xfId="15" xr:uid="{91B2ABD3-4EA2-416B-B39E-B81F371FE765}"/>
    <cellStyle name="Millares 4" xfId="18" xr:uid="{2743C1CE-5CF6-4109-B104-FBA968F36DD9}"/>
    <cellStyle name="Millares 5" xfId="21" xr:uid="{B5DE9A7E-49FB-43EB-A3D3-980DD35358A8}"/>
    <cellStyle name="Millares 6" xfId="24" xr:uid="{55A5B0C5-1B12-41FE-B78E-A982C4A4165B}"/>
    <cellStyle name="Normal" xfId="0" builtinId="0"/>
    <cellStyle name="Normal 2" xfId="3" xr:uid="{00000000-0005-0000-0000-000005000000}"/>
    <cellStyle name="Normal 2 2 2" xfId="4" xr:uid="{00000000-0005-0000-0000-000006000000}"/>
    <cellStyle name="Normal 3" xfId="5" xr:uid="{00000000-0005-0000-0000-000007000000}"/>
    <cellStyle name="Normal 3 3" xfId="2" xr:uid="{00000000-0005-0000-0000-000008000000}"/>
    <cellStyle name="Normal 4" xfId="1" xr:uid="{00000000-0005-0000-0000-000009000000}"/>
    <cellStyle name="Normal_Xl0000062" xfId="9" xr:uid="{00000000-0005-0000-0000-00000A000000}"/>
    <cellStyle name="Porcentaje" xfId="12" builtinId="5"/>
    <cellStyle name="Porcentaje 2" xfId="7" xr:uid="{00000000-0005-0000-0000-00000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134868</xdr:colOff>
      <xdr:row>0</xdr:row>
      <xdr:rowOff>0</xdr:rowOff>
    </xdr:from>
    <xdr:to>
      <xdr:col>5</xdr:col>
      <xdr:colOff>557413</xdr:colOff>
      <xdr:row>1</xdr:row>
      <xdr:rowOff>185453</xdr:rowOff>
    </xdr:to>
    <xdr:pic>
      <xdr:nvPicPr>
        <xdr:cNvPr id="5" name="Imagen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868" y="0"/>
          <a:ext cx="2222103" cy="760571"/>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73"/>
  <sheetViews>
    <sheetView showGridLines="0" showZeros="0" tabSelected="1" view="pageBreakPreview" topLeftCell="F54" zoomScale="85" zoomScaleNormal="115" zoomScaleSheetLayoutView="85" zoomScalePageLayoutView="70" workbookViewId="0">
      <selection activeCell="P18" sqref="P18"/>
    </sheetView>
  </sheetViews>
  <sheetFormatPr baseColWidth="10" defaultColWidth="11.42578125" defaultRowHeight="12.75" x14ac:dyDescent="0.2"/>
  <cols>
    <col min="1" max="1" width="8.42578125" style="53" hidden="1" customWidth="1"/>
    <col min="2" max="2" width="4.140625" style="53" customWidth="1"/>
    <col min="3" max="3" width="12.28515625" style="53" customWidth="1"/>
    <col min="4" max="4" width="2.85546875" style="53" customWidth="1"/>
    <col min="5" max="5" width="7.5703125" style="53" customWidth="1"/>
    <col min="6" max="6" width="29.140625" style="53" customWidth="1"/>
    <col min="7" max="7" width="31.85546875" style="53" customWidth="1"/>
    <col min="8" max="8" width="12.7109375" style="53" customWidth="1"/>
    <col min="9" max="9" width="8.42578125" style="53" bestFit="1" customWidth="1"/>
    <col min="10" max="10" width="18.140625" style="53" customWidth="1"/>
    <col min="11" max="11" width="9.7109375" style="53" customWidth="1"/>
    <col min="12" max="12" width="7.42578125" style="53" customWidth="1"/>
    <col min="13" max="15" width="8" style="53" bestFit="1" customWidth="1"/>
    <col min="16" max="16" width="15.85546875" style="53" customWidth="1"/>
    <col min="17" max="17" width="7.85546875" style="53" hidden="1" customWidth="1"/>
    <col min="18" max="18" width="7.140625" style="53" hidden="1" customWidth="1"/>
    <col min="19" max="20" width="7" style="53" hidden="1" customWidth="1"/>
    <col min="21" max="21" width="16.140625" style="53" hidden="1" customWidth="1"/>
    <col min="22" max="22" width="8.42578125" style="53" hidden="1" customWidth="1"/>
    <col min="23" max="23" width="7.5703125" style="53" hidden="1" customWidth="1"/>
    <col min="24" max="24" width="7.7109375" style="53" hidden="1" customWidth="1"/>
    <col min="25" max="25" width="7.42578125" style="53" hidden="1" customWidth="1"/>
    <col min="26" max="26" width="16.42578125" style="53" hidden="1" customWidth="1"/>
    <col min="27" max="27" width="15.28515625" style="53" customWidth="1"/>
    <col min="28" max="28" width="14.28515625" style="53" customWidth="1"/>
    <col min="29" max="29" width="15" style="53" customWidth="1"/>
    <col min="30" max="30" width="108.7109375" style="53" customWidth="1"/>
    <col min="31" max="31" width="27.140625" style="53" hidden="1" customWidth="1"/>
    <col min="32" max="33" width="13.5703125" style="53" bestFit="1" customWidth="1"/>
    <col min="34" max="16384" width="11.42578125" style="53"/>
  </cols>
  <sheetData>
    <row r="1" spans="1:31" ht="45.75" customHeight="1" x14ac:dyDescent="0.2">
      <c r="B1" s="119" t="s">
        <v>85</v>
      </c>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1"/>
    </row>
    <row r="2" spans="1:31" s="54" customFormat="1" ht="24" customHeight="1" x14ac:dyDescent="0.2">
      <c r="A2" s="52"/>
      <c r="B2" s="132" t="s">
        <v>70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53"/>
    </row>
    <row r="3" spans="1:31" s="52" customFormat="1" ht="29.25" customHeight="1" x14ac:dyDescent="0.2">
      <c r="B3" s="133" t="s">
        <v>48</v>
      </c>
      <c r="C3" s="133"/>
      <c r="D3" s="133"/>
      <c r="E3" s="134" t="s">
        <v>0</v>
      </c>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row>
    <row r="4" spans="1:31" s="52" customFormat="1" ht="14.25" x14ac:dyDescent="0.2">
      <c r="B4" s="122" t="s">
        <v>49</v>
      </c>
      <c r="C4" s="122"/>
      <c r="D4" s="122"/>
      <c r="E4" s="135" t="s">
        <v>1</v>
      </c>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row>
    <row r="5" spans="1:31" s="52" customFormat="1" ht="30.75" customHeight="1" x14ac:dyDescent="0.2">
      <c r="B5" s="122" t="s">
        <v>50</v>
      </c>
      <c r="C5" s="122"/>
      <c r="D5" s="122"/>
      <c r="E5" s="123" t="s">
        <v>29</v>
      </c>
      <c r="F5" s="124"/>
      <c r="G5" s="124"/>
      <c r="H5" s="124"/>
      <c r="I5" s="124"/>
      <c r="J5" s="124"/>
      <c r="K5" s="124"/>
      <c r="L5" s="124"/>
      <c r="M5" s="124"/>
      <c r="N5" s="124"/>
      <c r="O5" s="124"/>
      <c r="P5" s="124"/>
      <c r="Q5" s="124"/>
      <c r="R5" s="124"/>
      <c r="S5" s="124"/>
      <c r="T5" s="124"/>
      <c r="U5" s="124"/>
      <c r="V5" s="124"/>
      <c r="W5" s="124"/>
      <c r="X5" s="124"/>
      <c r="Y5" s="124"/>
      <c r="Z5" s="124"/>
      <c r="AA5" s="124"/>
      <c r="AB5" s="124"/>
      <c r="AC5" s="124"/>
      <c r="AD5" s="125"/>
    </row>
    <row r="6" spans="1:31" s="52" customFormat="1" ht="255" customHeight="1" x14ac:dyDescent="0.2">
      <c r="B6" s="129" t="s">
        <v>2</v>
      </c>
      <c r="C6" s="130"/>
      <c r="D6" s="131"/>
      <c r="E6" s="126" t="s">
        <v>83</v>
      </c>
      <c r="F6" s="127"/>
      <c r="G6" s="127"/>
      <c r="H6" s="127"/>
      <c r="I6" s="127"/>
      <c r="J6" s="127"/>
      <c r="K6" s="127"/>
      <c r="L6" s="127"/>
      <c r="M6" s="127"/>
      <c r="N6" s="127"/>
      <c r="O6" s="127"/>
      <c r="P6" s="127"/>
      <c r="Q6" s="127"/>
      <c r="R6" s="127"/>
      <c r="S6" s="127"/>
      <c r="T6" s="127"/>
      <c r="U6" s="127"/>
      <c r="V6" s="127"/>
      <c r="W6" s="127"/>
      <c r="X6" s="127"/>
      <c r="Y6" s="127"/>
      <c r="Z6" s="127"/>
      <c r="AA6" s="127"/>
      <c r="AB6" s="127"/>
      <c r="AC6" s="127"/>
      <c r="AD6" s="128"/>
    </row>
    <row r="7" spans="1:31" ht="27.95" customHeight="1" x14ac:dyDescent="0.2">
      <c r="B7" s="140" t="s">
        <v>21</v>
      </c>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row>
    <row r="8" spans="1:31" s="52" customFormat="1" ht="25.5" customHeight="1" x14ac:dyDescent="0.2">
      <c r="B8" s="141" t="s">
        <v>37</v>
      </c>
      <c r="C8" s="141"/>
      <c r="D8" s="141"/>
      <c r="E8" s="141"/>
      <c r="F8" s="143" t="s">
        <v>40</v>
      </c>
      <c r="G8" s="143"/>
      <c r="H8" s="143"/>
      <c r="I8" s="143"/>
      <c r="J8" s="143"/>
      <c r="K8" s="143"/>
      <c r="L8" s="143"/>
      <c r="M8" s="143"/>
      <c r="N8" s="143"/>
      <c r="O8" s="143"/>
      <c r="P8" s="143"/>
      <c r="Q8" s="143"/>
      <c r="R8" s="143"/>
      <c r="S8" s="143"/>
      <c r="T8" s="143"/>
      <c r="U8" s="143"/>
      <c r="V8" s="143"/>
      <c r="W8" s="143"/>
      <c r="X8" s="143"/>
      <c r="Y8" s="143"/>
      <c r="Z8" s="143"/>
      <c r="AA8" s="143"/>
      <c r="AB8" s="143"/>
      <c r="AC8" s="143"/>
      <c r="AD8" s="143"/>
    </row>
    <row r="9" spans="1:31" s="52" customFormat="1" ht="34.5" customHeight="1" x14ac:dyDescent="0.2">
      <c r="B9" s="141" t="s">
        <v>30</v>
      </c>
      <c r="C9" s="141"/>
      <c r="D9" s="141"/>
      <c r="E9" s="141"/>
      <c r="F9" s="142" t="s">
        <v>87</v>
      </c>
      <c r="G9" s="142"/>
      <c r="H9" s="142"/>
      <c r="I9" s="142"/>
      <c r="J9" s="142"/>
      <c r="K9" s="142"/>
      <c r="L9" s="142"/>
      <c r="M9" s="142"/>
      <c r="N9" s="142"/>
      <c r="O9" s="142"/>
      <c r="P9" s="142"/>
      <c r="Q9" s="142"/>
      <c r="R9" s="142"/>
      <c r="S9" s="142"/>
      <c r="T9" s="142"/>
      <c r="U9" s="142"/>
      <c r="V9" s="142"/>
      <c r="W9" s="142"/>
      <c r="X9" s="142"/>
      <c r="Y9" s="142"/>
      <c r="Z9" s="142"/>
      <c r="AA9" s="142"/>
      <c r="AB9" s="142"/>
      <c r="AC9" s="142"/>
      <c r="AD9" s="142"/>
    </row>
    <row r="10" spans="1:31" s="52" customFormat="1" ht="23.25" customHeight="1" x14ac:dyDescent="0.2">
      <c r="B10" s="147" t="s">
        <v>51</v>
      </c>
      <c r="C10" s="148"/>
      <c r="D10" s="148"/>
      <c r="E10" s="149"/>
      <c r="F10" s="144" t="s">
        <v>69</v>
      </c>
      <c r="G10" s="145"/>
      <c r="H10" s="145"/>
      <c r="I10" s="145"/>
      <c r="J10" s="145"/>
      <c r="K10" s="145"/>
      <c r="L10" s="145"/>
      <c r="M10" s="145"/>
      <c r="N10" s="145"/>
      <c r="O10" s="145"/>
      <c r="P10" s="145"/>
      <c r="Q10" s="145"/>
      <c r="R10" s="145"/>
      <c r="S10" s="145"/>
      <c r="T10" s="145"/>
      <c r="U10" s="145"/>
      <c r="V10" s="145"/>
      <c r="W10" s="145"/>
      <c r="X10" s="145"/>
      <c r="Y10" s="145"/>
      <c r="Z10" s="145"/>
      <c r="AA10" s="145"/>
      <c r="AB10" s="145"/>
      <c r="AC10" s="145"/>
      <c r="AD10" s="146"/>
    </row>
    <row r="11" spans="1:31" s="52" customFormat="1" ht="26.25" customHeight="1" x14ac:dyDescent="0.2">
      <c r="B11" s="117" t="s">
        <v>41</v>
      </c>
      <c r="C11" s="118"/>
      <c r="D11" s="118"/>
      <c r="E11" s="118"/>
      <c r="F11" s="118"/>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59"/>
    </row>
    <row r="12" spans="1:31" s="52" customFormat="1" ht="34.5" customHeight="1" x14ac:dyDescent="0.2">
      <c r="B12" s="136" t="s">
        <v>38</v>
      </c>
      <c r="C12" s="136"/>
      <c r="D12" s="136"/>
      <c r="E12" s="136"/>
      <c r="F12" s="155" t="s">
        <v>62</v>
      </c>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7"/>
    </row>
    <row r="13" spans="1:31" s="52" customFormat="1" ht="24" customHeight="1" x14ac:dyDescent="0.2">
      <c r="B13" s="108" t="s">
        <v>39</v>
      </c>
      <c r="C13" s="108"/>
      <c r="D13" s="108"/>
      <c r="E13" s="108"/>
      <c r="F13" s="155" t="s">
        <v>67</v>
      </c>
      <c r="G13" s="156"/>
      <c r="H13" s="156"/>
      <c r="I13" s="156"/>
      <c r="J13" s="156"/>
      <c r="K13" s="156"/>
      <c r="L13" s="156"/>
      <c r="M13" s="156"/>
      <c r="N13" s="156"/>
      <c r="O13" s="156"/>
      <c r="P13" s="156"/>
      <c r="Q13" s="156"/>
      <c r="R13" s="156"/>
      <c r="S13" s="156"/>
      <c r="T13" s="156"/>
      <c r="U13" s="156"/>
      <c r="V13" s="156"/>
      <c r="W13" s="156"/>
      <c r="X13" s="156"/>
      <c r="Y13" s="156"/>
      <c r="Z13" s="156"/>
      <c r="AA13" s="156"/>
      <c r="AB13" s="156"/>
      <c r="AC13" s="156"/>
      <c r="AD13" s="157"/>
    </row>
    <row r="14" spans="1:31" ht="21" customHeight="1" x14ac:dyDescent="0.2">
      <c r="B14" s="37"/>
      <c r="C14" s="110" t="s">
        <v>84</v>
      </c>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2"/>
    </row>
    <row r="15" spans="1:31" ht="61.5" customHeight="1" x14ac:dyDescent="0.2">
      <c r="B15" s="55" t="s">
        <v>47</v>
      </c>
      <c r="C15" s="113" t="s">
        <v>31</v>
      </c>
      <c r="D15" s="114"/>
      <c r="E15" s="115"/>
      <c r="F15" s="56" t="s">
        <v>32</v>
      </c>
      <c r="G15" s="66" t="s">
        <v>4</v>
      </c>
      <c r="H15" s="67" t="s">
        <v>3</v>
      </c>
      <c r="I15" s="68" t="s">
        <v>33</v>
      </c>
      <c r="J15" s="69" t="s">
        <v>98</v>
      </c>
      <c r="K15" s="68" t="s">
        <v>52</v>
      </c>
      <c r="L15" s="68" t="s">
        <v>5</v>
      </c>
      <c r="M15" s="68" t="s">
        <v>6</v>
      </c>
      <c r="N15" s="68" t="s">
        <v>7</v>
      </c>
      <c r="O15" s="102" t="s">
        <v>8</v>
      </c>
      <c r="P15" s="58" t="s">
        <v>91</v>
      </c>
      <c r="Q15" s="65" t="s">
        <v>9</v>
      </c>
      <c r="R15" s="65" t="s">
        <v>10</v>
      </c>
      <c r="S15" s="65" t="s">
        <v>11</v>
      </c>
      <c r="T15" s="65" t="s">
        <v>12</v>
      </c>
      <c r="U15" s="58" t="s">
        <v>54</v>
      </c>
      <c r="V15" s="65" t="s">
        <v>13</v>
      </c>
      <c r="W15" s="65" t="s">
        <v>14</v>
      </c>
      <c r="X15" s="65" t="s">
        <v>15</v>
      </c>
      <c r="Y15" s="65" t="s">
        <v>16</v>
      </c>
      <c r="Z15" s="58" t="s">
        <v>55</v>
      </c>
      <c r="AA15" s="58" t="s">
        <v>34</v>
      </c>
      <c r="AB15" s="58" t="s">
        <v>35</v>
      </c>
      <c r="AC15" s="58" t="s">
        <v>86</v>
      </c>
      <c r="AD15" s="58" t="s">
        <v>36</v>
      </c>
    </row>
    <row r="16" spans="1:31" ht="15.75" x14ac:dyDescent="0.2">
      <c r="B16" s="152" t="s">
        <v>17</v>
      </c>
      <c r="C16" s="153"/>
      <c r="D16" s="153"/>
      <c r="E16" s="153"/>
      <c r="F16" s="153"/>
      <c r="G16" s="153"/>
      <c r="H16" s="154"/>
      <c r="I16" s="77">
        <f>SUM(I17+I35+I44+I57)</f>
        <v>3982</v>
      </c>
      <c r="J16" s="77"/>
      <c r="K16" s="77">
        <f>SUM(K17+K35+K44+K57)</f>
        <v>4726</v>
      </c>
      <c r="L16" s="77">
        <f>SUM(L17+L35+L44+L57)</f>
        <v>325</v>
      </c>
      <c r="M16" s="77">
        <f>+M17+M35+M44+M57</f>
        <v>78</v>
      </c>
      <c r="N16" s="77">
        <f>+N17+N35+N44+N57</f>
        <v>809</v>
      </c>
      <c r="O16" s="89">
        <f>+O17+O35+O44+O57</f>
        <v>387</v>
      </c>
      <c r="P16" s="77">
        <f t="shared" ref="P16:Y16" si="0">SUM(P17+P35+P44+P57)</f>
        <v>1599</v>
      </c>
      <c r="Q16" s="77">
        <f t="shared" si="0"/>
        <v>0</v>
      </c>
      <c r="R16" s="77">
        <f t="shared" si="0"/>
        <v>0</v>
      </c>
      <c r="S16" s="77">
        <f t="shared" si="0"/>
        <v>0</v>
      </c>
      <c r="T16" s="77">
        <f t="shared" si="0"/>
        <v>0</v>
      </c>
      <c r="U16" s="77">
        <f t="shared" si="0"/>
        <v>0</v>
      </c>
      <c r="V16" s="77">
        <f t="shared" si="0"/>
        <v>0</v>
      </c>
      <c r="W16" s="77">
        <f t="shared" si="0"/>
        <v>0</v>
      </c>
      <c r="X16" s="77">
        <f t="shared" si="0"/>
        <v>0</v>
      </c>
      <c r="Y16" s="77">
        <f t="shared" si="0"/>
        <v>0</v>
      </c>
      <c r="Z16" s="77">
        <f>+V16+W16+X16+Y16</f>
        <v>0</v>
      </c>
      <c r="AA16" s="77">
        <f>+P16+U16+Z16</f>
        <v>1599</v>
      </c>
      <c r="AB16" s="78">
        <f>SUM(AA16/K16)</f>
        <v>0.3383410918324164</v>
      </c>
      <c r="AC16" s="79">
        <f>+AC17+AC44+AC57</f>
        <v>103557927</v>
      </c>
      <c r="AD16" s="80" t="s">
        <v>82</v>
      </c>
    </row>
    <row r="17" spans="2:31" ht="62.25" customHeight="1" x14ac:dyDescent="0.2">
      <c r="B17" s="17">
        <v>1</v>
      </c>
      <c r="C17" s="116" t="s">
        <v>94</v>
      </c>
      <c r="D17" s="116"/>
      <c r="E17" s="116"/>
      <c r="F17" s="47"/>
      <c r="G17" s="47"/>
      <c r="H17" s="47" t="s">
        <v>19</v>
      </c>
      <c r="I17" s="47">
        <v>295</v>
      </c>
      <c r="J17" s="46">
        <f>+J18</f>
        <v>25</v>
      </c>
      <c r="K17" s="46">
        <f>+I17+J17</f>
        <v>320</v>
      </c>
      <c r="L17" s="91">
        <f>+L18+L27+L38</f>
        <v>15</v>
      </c>
      <c r="M17" s="91">
        <f>+M18+M27+M38</f>
        <v>39</v>
      </c>
      <c r="N17" s="163">
        <f t="shared" ref="N17:O17" si="1">+N18+N27+N38</f>
        <v>45</v>
      </c>
      <c r="O17" s="90">
        <f t="shared" si="1"/>
        <v>29</v>
      </c>
      <c r="P17" s="7">
        <f>+L17+M17+N17+O17</f>
        <v>128</v>
      </c>
      <c r="Q17" s="46">
        <f>+Q18+Q27+Q38</f>
        <v>0</v>
      </c>
      <c r="R17" s="46">
        <f t="shared" ref="R17" si="2">+R18+R27+R38</f>
        <v>0</v>
      </c>
      <c r="S17" s="46">
        <f t="shared" ref="S17" si="3">+S18+S27+S38</f>
        <v>0</v>
      </c>
      <c r="T17" s="46">
        <f t="shared" ref="T17" si="4">+T18+T27+T38</f>
        <v>0</v>
      </c>
      <c r="U17" s="7">
        <f>+Q17+R17+S17+T17</f>
        <v>0</v>
      </c>
      <c r="V17" s="46">
        <f>+V18+V27+V38</f>
        <v>0</v>
      </c>
      <c r="W17" s="46">
        <f t="shared" ref="W17" si="5">+W18+W27+W38</f>
        <v>0</v>
      </c>
      <c r="X17" s="46">
        <f t="shared" ref="X17" si="6">+X18+X27+X38</f>
        <v>0</v>
      </c>
      <c r="Y17" s="46">
        <f t="shared" ref="Y17" si="7">+Y18+Y27+Y38</f>
        <v>0</v>
      </c>
      <c r="Z17" s="7">
        <f>+V17+W17+X17+Y17</f>
        <v>0</v>
      </c>
      <c r="AA17" s="7">
        <f>+P17+U17+Z17</f>
        <v>128</v>
      </c>
      <c r="AB17" s="21">
        <f>+AA17/K17</f>
        <v>0.4</v>
      </c>
      <c r="AC17" s="1">
        <v>25385080</v>
      </c>
      <c r="AD17" s="71" t="s">
        <v>88</v>
      </c>
      <c r="AE17" s="29">
        <f>SUM(AE18+AE27+AE38)</f>
        <v>57</v>
      </c>
    </row>
    <row r="18" spans="2:31" ht="51" x14ac:dyDescent="0.2">
      <c r="B18" s="19"/>
      <c r="C18" s="49"/>
      <c r="D18" s="50"/>
      <c r="E18" s="51"/>
      <c r="F18" s="30" t="s">
        <v>93</v>
      </c>
      <c r="G18" s="12"/>
      <c r="H18" s="12" t="s">
        <v>19</v>
      </c>
      <c r="I18" s="36">
        <v>70</v>
      </c>
      <c r="J18" s="36">
        <f>+J19+J22</f>
        <v>25</v>
      </c>
      <c r="K18" s="36">
        <f>+I18+J18</f>
        <v>95</v>
      </c>
      <c r="L18" s="92">
        <f>+L19+L22</f>
        <v>5</v>
      </c>
      <c r="M18" s="92">
        <f t="shared" ref="M18:O18" si="8">+M19+M22</f>
        <v>7</v>
      </c>
      <c r="N18" s="164">
        <f t="shared" si="8"/>
        <v>14</v>
      </c>
      <c r="O18" s="87">
        <f t="shared" si="8"/>
        <v>7</v>
      </c>
      <c r="P18" s="7">
        <f t="shared" ref="P18:P24" si="9">+L18+M18+N18+O18</f>
        <v>33</v>
      </c>
      <c r="Q18" s="9">
        <f>+Q19+Q22</f>
        <v>0</v>
      </c>
      <c r="R18" s="9">
        <f t="shared" ref="R18" si="10">+R19+R22</f>
        <v>0</v>
      </c>
      <c r="S18" s="9">
        <f t="shared" ref="S18" si="11">+S19+S22</f>
        <v>0</v>
      </c>
      <c r="T18" s="9">
        <f t="shared" ref="T18" si="12">+T19+T22</f>
        <v>0</v>
      </c>
      <c r="U18" s="7">
        <f t="shared" ref="U18:U20" si="13">+Q18+R18+S18+T18</f>
        <v>0</v>
      </c>
      <c r="V18" s="9">
        <f>+V19+V22</f>
        <v>0</v>
      </c>
      <c r="W18" s="9">
        <f t="shared" ref="W18" si="14">+W19+W22</f>
        <v>0</v>
      </c>
      <c r="X18" s="9">
        <f t="shared" ref="X18" si="15">+X19+X22</f>
        <v>0</v>
      </c>
      <c r="Y18" s="9">
        <f t="shared" ref="Y18" si="16">+Y19+Y22</f>
        <v>0</v>
      </c>
      <c r="Z18" s="7">
        <f t="shared" ref="Z18:Z20" si="17">+V18+W18+X18+Y18</f>
        <v>0</v>
      </c>
      <c r="AA18" s="7">
        <f>SUM(P18+U18+Z18)</f>
        <v>33</v>
      </c>
      <c r="AB18" s="21">
        <f>SUM(AA18/K18)</f>
        <v>0.3473684210526316</v>
      </c>
      <c r="AC18" s="16"/>
      <c r="AD18" s="8"/>
      <c r="AE18" s="29">
        <f>8+7+6+3</f>
        <v>24</v>
      </c>
    </row>
    <row r="19" spans="2:31" ht="21" customHeight="1" x14ac:dyDescent="0.2">
      <c r="B19" s="20"/>
      <c r="C19" s="107"/>
      <c r="D19" s="107"/>
      <c r="E19" s="107"/>
      <c r="F19" s="24"/>
      <c r="G19" s="14" t="s">
        <v>56</v>
      </c>
      <c r="H19" s="13"/>
      <c r="I19" s="47">
        <v>15</v>
      </c>
      <c r="J19" s="36">
        <f>+J20</f>
        <v>9</v>
      </c>
      <c r="K19" s="36">
        <f>+I19+J19</f>
        <v>24</v>
      </c>
      <c r="L19" s="93">
        <f>+L20</f>
        <v>1</v>
      </c>
      <c r="M19" s="93">
        <f t="shared" ref="M19:O19" si="18">+M20</f>
        <v>1</v>
      </c>
      <c r="N19" s="165">
        <f t="shared" si="18"/>
        <v>5</v>
      </c>
      <c r="O19" s="86">
        <f t="shared" si="18"/>
        <v>2</v>
      </c>
      <c r="P19" s="7">
        <f t="shared" si="9"/>
        <v>9</v>
      </c>
      <c r="Q19" s="2">
        <f>+Q20</f>
        <v>0</v>
      </c>
      <c r="R19" s="2">
        <f t="shared" ref="R19" si="19">+R20</f>
        <v>0</v>
      </c>
      <c r="S19" s="2">
        <f t="shared" ref="S19" si="20">+S20</f>
        <v>0</v>
      </c>
      <c r="T19" s="2">
        <f t="shared" ref="T19" si="21">+T20</f>
        <v>0</v>
      </c>
      <c r="U19" s="7">
        <f t="shared" si="13"/>
        <v>0</v>
      </c>
      <c r="V19" s="2">
        <f>+V20</f>
        <v>0</v>
      </c>
      <c r="W19" s="2">
        <f t="shared" ref="W19" si="22">+W20</f>
        <v>0</v>
      </c>
      <c r="X19" s="2">
        <f t="shared" ref="X19" si="23">+X20</f>
        <v>0</v>
      </c>
      <c r="Y19" s="2">
        <f t="shared" ref="Y19" si="24">+Y20</f>
        <v>0</v>
      </c>
      <c r="Z19" s="7">
        <f t="shared" si="17"/>
        <v>0</v>
      </c>
      <c r="AA19" s="4">
        <f>SUM(P19+U19+Z19)</f>
        <v>9</v>
      </c>
      <c r="AB19" s="21">
        <f>SUM(AA19/K19)</f>
        <v>0.375</v>
      </c>
      <c r="AC19" s="26"/>
      <c r="AD19" s="8"/>
    </row>
    <row r="20" spans="2:31" ht="315" customHeight="1" x14ac:dyDescent="0.2">
      <c r="B20" s="24"/>
      <c r="C20" s="107"/>
      <c r="D20" s="107"/>
      <c r="E20" s="107"/>
      <c r="F20" s="15"/>
      <c r="G20" s="30" t="s">
        <v>73</v>
      </c>
      <c r="H20" s="12" t="s">
        <v>19</v>
      </c>
      <c r="I20" s="31">
        <v>15</v>
      </c>
      <c r="J20" s="31">
        <f>4+4+1</f>
        <v>9</v>
      </c>
      <c r="K20" s="22">
        <f>+I20+J20</f>
        <v>24</v>
      </c>
      <c r="L20" s="94">
        <v>1</v>
      </c>
      <c r="M20" s="94">
        <v>1</v>
      </c>
      <c r="N20" s="166">
        <v>5</v>
      </c>
      <c r="O20" s="85">
        <v>2</v>
      </c>
      <c r="P20" s="31">
        <f t="shared" si="9"/>
        <v>9</v>
      </c>
      <c r="Q20" s="5"/>
      <c r="R20" s="5"/>
      <c r="S20" s="5"/>
      <c r="T20" s="5"/>
      <c r="U20" s="31">
        <f t="shared" si="13"/>
        <v>0</v>
      </c>
      <c r="V20" s="5"/>
      <c r="W20" s="5"/>
      <c r="X20" s="5"/>
      <c r="Y20" s="5"/>
      <c r="Z20" s="31">
        <f t="shared" si="17"/>
        <v>0</v>
      </c>
      <c r="AA20" s="3">
        <f>SUM(P20+U20+Z20)</f>
        <v>9</v>
      </c>
      <c r="AB20" s="34">
        <f>SUM(AA20/K20)</f>
        <v>0.375</v>
      </c>
      <c r="AC20" s="16"/>
      <c r="AD20" s="99" t="s">
        <v>102</v>
      </c>
    </row>
    <row r="21" spans="2:31" ht="18" customHeight="1" x14ac:dyDescent="0.2">
      <c r="B21" s="158"/>
      <c r="C21" s="159"/>
      <c r="D21" s="159"/>
      <c r="E21" s="159"/>
      <c r="F21" s="159"/>
      <c r="G21" s="159"/>
      <c r="H21" s="159"/>
      <c r="I21" s="159"/>
      <c r="J21" s="159"/>
      <c r="K21" s="159"/>
      <c r="L21" s="159"/>
      <c r="M21" s="159"/>
      <c r="N21" s="159"/>
      <c r="O21" s="159"/>
      <c r="P21" s="159"/>
      <c r="Q21" s="159"/>
      <c r="R21" s="159"/>
      <c r="S21" s="159"/>
      <c r="T21" s="159"/>
      <c r="U21" s="159"/>
      <c r="V21" s="159"/>
      <c r="W21" s="159"/>
      <c r="X21" s="159"/>
      <c r="Y21" s="159"/>
      <c r="Z21" s="159"/>
      <c r="AA21" s="159"/>
      <c r="AB21" s="159"/>
      <c r="AC21" s="159"/>
      <c r="AD21" s="60"/>
    </row>
    <row r="22" spans="2:31" ht="32.25" customHeight="1" x14ac:dyDescent="0.2">
      <c r="B22" s="24"/>
      <c r="C22" s="107"/>
      <c r="D22" s="107"/>
      <c r="E22" s="107"/>
      <c r="F22" s="18"/>
      <c r="G22" s="14" t="s">
        <v>22</v>
      </c>
      <c r="H22" s="14"/>
      <c r="I22" s="46">
        <v>55</v>
      </c>
      <c r="J22" s="46">
        <f>+J23+J24</f>
        <v>16</v>
      </c>
      <c r="K22" s="46">
        <f>+I22+J22</f>
        <v>71</v>
      </c>
      <c r="L22" s="93">
        <f>+L23+L24</f>
        <v>4</v>
      </c>
      <c r="M22" s="93">
        <f t="shared" ref="M22:O22" si="25">+M23+M24</f>
        <v>6</v>
      </c>
      <c r="N22" s="165">
        <f t="shared" si="25"/>
        <v>9</v>
      </c>
      <c r="O22" s="86">
        <f t="shared" si="25"/>
        <v>5</v>
      </c>
      <c r="P22" s="7">
        <f t="shared" si="9"/>
        <v>24</v>
      </c>
      <c r="Q22" s="2">
        <f>+Q23+Q24</f>
        <v>0</v>
      </c>
      <c r="R22" s="2">
        <f t="shared" ref="R22" si="26">+R23+R24</f>
        <v>0</v>
      </c>
      <c r="S22" s="2">
        <f t="shared" ref="S22" si="27">+S23+S24</f>
        <v>0</v>
      </c>
      <c r="T22" s="2">
        <f t="shared" ref="T22" si="28">+T23+T24</f>
        <v>0</v>
      </c>
      <c r="U22" s="7">
        <f t="shared" ref="U22:U24" si="29">+Q22+R22+S22+T22</f>
        <v>0</v>
      </c>
      <c r="V22" s="2">
        <f>+V23+V24</f>
        <v>0</v>
      </c>
      <c r="W22" s="2">
        <f t="shared" ref="W22" si="30">+W23+W24</f>
        <v>0</v>
      </c>
      <c r="X22" s="2">
        <f t="shared" ref="X22" si="31">+X23+X24</f>
        <v>0</v>
      </c>
      <c r="Y22" s="2">
        <f t="shared" ref="Y22" si="32">+Y23+Y24</f>
        <v>0</v>
      </c>
      <c r="Z22" s="7">
        <f t="shared" ref="Z22:Z24" si="33">+V22+W22+X22+Y22</f>
        <v>0</v>
      </c>
      <c r="AA22" s="4">
        <f t="shared" ref="AA22" si="34">SUM(P22+U22+Z22)</f>
        <v>24</v>
      </c>
      <c r="AB22" s="21">
        <f t="shared" ref="AB22:AB23" si="35">SUM(AA22/K22)</f>
        <v>0.3380281690140845</v>
      </c>
      <c r="AC22" s="8"/>
      <c r="AD22" s="8"/>
    </row>
    <row r="23" spans="2:31" ht="369" customHeight="1" x14ac:dyDescent="0.2">
      <c r="B23" s="24"/>
      <c r="C23" s="107"/>
      <c r="D23" s="107"/>
      <c r="E23" s="107"/>
      <c r="F23" s="18"/>
      <c r="G23" s="30" t="s">
        <v>74</v>
      </c>
      <c r="H23" s="5" t="s">
        <v>18</v>
      </c>
      <c r="I23" s="31">
        <v>38</v>
      </c>
      <c r="J23" s="31">
        <v>5</v>
      </c>
      <c r="K23" s="31">
        <f>+I23+J23</f>
        <v>43</v>
      </c>
      <c r="L23" s="94">
        <v>3</v>
      </c>
      <c r="M23" s="94">
        <v>5</v>
      </c>
      <c r="N23" s="166">
        <v>4</v>
      </c>
      <c r="O23" s="85">
        <v>3</v>
      </c>
      <c r="P23" s="31">
        <f>+L23+M23+N23+O23</f>
        <v>15</v>
      </c>
      <c r="Q23" s="5"/>
      <c r="R23" s="5"/>
      <c r="S23" s="5"/>
      <c r="T23" s="5"/>
      <c r="U23" s="31">
        <f t="shared" si="29"/>
        <v>0</v>
      </c>
      <c r="V23" s="5"/>
      <c r="W23" s="5"/>
      <c r="X23" s="5"/>
      <c r="Y23" s="5"/>
      <c r="Z23" s="31">
        <f t="shared" si="33"/>
        <v>0</v>
      </c>
      <c r="AA23" s="31">
        <f>SUM(P23+U23+Z23)</f>
        <v>15</v>
      </c>
      <c r="AB23" s="34">
        <f t="shared" si="35"/>
        <v>0.34883720930232559</v>
      </c>
      <c r="AC23" s="16"/>
      <c r="AD23" s="101" t="s">
        <v>103</v>
      </c>
    </row>
    <row r="24" spans="2:31" ht="207.75" customHeight="1" x14ac:dyDescent="0.2">
      <c r="B24" s="24"/>
      <c r="C24" s="107"/>
      <c r="D24" s="107"/>
      <c r="E24" s="107"/>
      <c r="F24" s="18"/>
      <c r="G24" s="30" t="s">
        <v>75</v>
      </c>
      <c r="H24" s="5" t="s">
        <v>18</v>
      </c>
      <c r="I24" s="35">
        <v>17</v>
      </c>
      <c r="J24" s="35">
        <f>1+5+5</f>
        <v>11</v>
      </c>
      <c r="K24" s="35">
        <f>+I24+J24</f>
        <v>28</v>
      </c>
      <c r="L24" s="94">
        <v>1</v>
      </c>
      <c r="M24" s="94">
        <v>1</v>
      </c>
      <c r="N24" s="166">
        <v>5</v>
      </c>
      <c r="O24" s="85">
        <v>2</v>
      </c>
      <c r="P24" s="31">
        <f t="shared" si="9"/>
        <v>9</v>
      </c>
      <c r="Q24" s="5"/>
      <c r="R24" s="5"/>
      <c r="S24" s="5"/>
      <c r="T24" s="5"/>
      <c r="U24" s="31">
        <f t="shared" si="29"/>
        <v>0</v>
      </c>
      <c r="V24" s="5"/>
      <c r="W24" s="5"/>
      <c r="X24" s="5"/>
      <c r="Y24" s="5"/>
      <c r="Z24" s="31">
        <f t="shared" si="33"/>
        <v>0</v>
      </c>
      <c r="AA24" s="31">
        <f>SUM(P24+U24+Z24)</f>
        <v>9</v>
      </c>
      <c r="AB24" s="34">
        <f>SUM(AA24/K24)</f>
        <v>0.32142857142857145</v>
      </c>
      <c r="AC24" s="16"/>
      <c r="AD24" s="99" t="s">
        <v>104</v>
      </c>
    </row>
    <row r="25" spans="2:31" ht="21.75" customHeight="1" x14ac:dyDescent="0.2">
      <c r="B25" s="117" t="s">
        <v>44</v>
      </c>
      <c r="C25" s="118"/>
      <c r="D25" s="118"/>
      <c r="E25" s="118"/>
      <c r="F25" s="118"/>
      <c r="G25" s="118"/>
      <c r="H25" s="118"/>
      <c r="I25" s="118"/>
      <c r="J25" s="118"/>
      <c r="K25" s="118"/>
      <c r="L25" s="118"/>
      <c r="M25" s="118"/>
      <c r="N25" s="118"/>
      <c r="O25" s="118"/>
      <c r="P25" s="118"/>
      <c r="Q25" s="118"/>
      <c r="R25" s="118"/>
      <c r="S25" s="118"/>
      <c r="T25" s="118"/>
      <c r="U25" s="118"/>
      <c r="V25" s="118"/>
      <c r="W25" s="118"/>
      <c r="X25" s="118"/>
      <c r="Y25" s="118"/>
      <c r="Z25" s="118"/>
      <c r="AA25" s="118"/>
      <c r="AB25" s="118"/>
      <c r="AC25" s="118"/>
      <c r="AD25" s="59"/>
    </row>
    <row r="26" spans="2:31" ht="36" customHeight="1" x14ac:dyDescent="0.2">
      <c r="B26" s="150" t="s">
        <v>38</v>
      </c>
      <c r="C26" s="151"/>
      <c r="D26" s="160" t="s">
        <v>45</v>
      </c>
      <c r="E26" s="161"/>
      <c r="F26" s="161"/>
      <c r="G26" s="161"/>
      <c r="H26" s="161"/>
      <c r="I26" s="161"/>
      <c r="J26" s="161"/>
      <c r="K26" s="161"/>
      <c r="L26" s="161"/>
      <c r="M26" s="161"/>
      <c r="N26" s="161"/>
      <c r="O26" s="161"/>
      <c r="P26" s="161"/>
      <c r="Q26" s="161"/>
      <c r="R26" s="161"/>
      <c r="S26" s="161"/>
      <c r="T26" s="161"/>
      <c r="U26" s="161"/>
      <c r="V26" s="161"/>
      <c r="W26" s="161"/>
      <c r="X26" s="161"/>
      <c r="Y26" s="161"/>
      <c r="Z26" s="161"/>
      <c r="AA26" s="161"/>
      <c r="AB26" s="161"/>
      <c r="AC26" s="161"/>
      <c r="AD26" s="162"/>
    </row>
    <row r="27" spans="2:31" ht="57.75" customHeight="1" x14ac:dyDescent="0.2">
      <c r="B27" s="24"/>
      <c r="C27" s="107"/>
      <c r="D27" s="107"/>
      <c r="E27" s="107"/>
      <c r="F27" s="30" t="s">
        <v>95</v>
      </c>
      <c r="G27" s="25"/>
      <c r="H27" s="2" t="s">
        <v>19</v>
      </c>
      <c r="I27" s="7">
        <v>216</v>
      </c>
      <c r="J27" s="7">
        <f>+J28+J29+J30+J31+J32+J33</f>
        <v>24</v>
      </c>
      <c r="K27" s="46">
        <f>+I27+J27</f>
        <v>240</v>
      </c>
      <c r="L27" s="92">
        <f>SUM(L28:L33)</f>
        <v>10</v>
      </c>
      <c r="M27" s="92">
        <f t="shared" ref="M27:O27" si="36">SUM(M28:M33)</f>
        <v>30</v>
      </c>
      <c r="N27" s="164">
        <f t="shared" si="36"/>
        <v>30</v>
      </c>
      <c r="O27" s="87">
        <f t="shared" si="36"/>
        <v>21</v>
      </c>
      <c r="P27" s="9">
        <f>+L27+M27+N27+O27</f>
        <v>91</v>
      </c>
      <c r="Q27" s="9">
        <f>SUM(Q28:Q33)</f>
        <v>0</v>
      </c>
      <c r="R27" s="9">
        <f t="shared" ref="R27" si="37">SUM(R28:R33)</f>
        <v>0</v>
      </c>
      <c r="S27" s="9">
        <f t="shared" ref="S27" si="38">SUM(S28:S33)</f>
        <v>0</v>
      </c>
      <c r="T27" s="9">
        <f t="shared" ref="T27" si="39">SUM(T28:T33)</f>
        <v>0</v>
      </c>
      <c r="U27" s="9">
        <f>+Q27+R27+S27+T27</f>
        <v>0</v>
      </c>
      <c r="V27" s="9">
        <f>SUM(V28:V33)</f>
        <v>0</v>
      </c>
      <c r="W27" s="9">
        <f t="shared" ref="W27" si="40">SUM(W28:W33)</f>
        <v>0</v>
      </c>
      <c r="X27" s="9">
        <f t="shared" ref="X27" si="41">SUM(X28:X33)</f>
        <v>0</v>
      </c>
      <c r="Y27" s="9">
        <f t="shared" ref="Y27" si="42">SUM(Y28:Y33)</f>
        <v>0</v>
      </c>
      <c r="Z27" s="9">
        <f>+V27+W27+X27+Y27</f>
        <v>0</v>
      </c>
      <c r="AA27" s="7">
        <f t="shared" ref="AA27:AA36" si="43">SUM(P27+U27+Z27)</f>
        <v>91</v>
      </c>
      <c r="AB27" s="21">
        <f t="shared" ref="AB27:AB38" si="44">SUM(AA27/K27)</f>
        <v>0.37916666666666665</v>
      </c>
      <c r="AC27" s="1"/>
      <c r="AD27" s="81"/>
      <c r="AE27" s="29">
        <f>9+8+9+7</f>
        <v>33</v>
      </c>
    </row>
    <row r="28" spans="2:31" ht="49.5" customHeight="1" x14ac:dyDescent="0.2">
      <c r="B28" s="24"/>
      <c r="C28" s="107"/>
      <c r="D28" s="107"/>
      <c r="E28" s="107"/>
      <c r="F28" s="44"/>
      <c r="G28" s="30" t="s">
        <v>23</v>
      </c>
      <c r="H28" s="5" t="s">
        <v>19</v>
      </c>
      <c r="I28" s="31">
        <v>24</v>
      </c>
      <c r="J28" s="31">
        <v>4</v>
      </c>
      <c r="K28" s="31">
        <f>+I28+J28</f>
        <v>28</v>
      </c>
      <c r="L28" s="96">
        <v>2</v>
      </c>
      <c r="M28" s="96">
        <v>2</v>
      </c>
      <c r="N28" s="167">
        <v>2</v>
      </c>
      <c r="O28" s="88">
        <v>2</v>
      </c>
      <c r="P28" s="43">
        <f>+L28+M28+N28+O28</f>
        <v>8</v>
      </c>
      <c r="Q28" s="43"/>
      <c r="R28" s="43"/>
      <c r="S28" s="43"/>
      <c r="T28" s="43"/>
      <c r="U28" s="43">
        <f>+Q28+R28+S28+T28</f>
        <v>0</v>
      </c>
      <c r="V28" s="43"/>
      <c r="W28" s="43"/>
      <c r="X28" s="43"/>
      <c r="Y28" s="43"/>
      <c r="Z28" s="43">
        <f>+V28+W28+X28+Y28</f>
        <v>0</v>
      </c>
      <c r="AA28" s="31">
        <f t="shared" si="43"/>
        <v>8</v>
      </c>
      <c r="AB28" s="34">
        <f t="shared" si="44"/>
        <v>0.2857142857142857</v>
      </c>
      <c r="AC28" s="8"/>
      <c r="AD28" s="101" t="s">
        <v>107</v>
      </c>
    </row>
    <row r="29" spans="2:31" ht="41.25" customHeight="1" x14ac:dyDescent="0.2">
      <c r="B29" s="24"/>
      <c r="C29" s="107"/>
      <c r="D29" s="107"/>
      <c r="E29" s="107"/>
      <c r="F29" s="44"/>
      <c r="G29" s="30" t="s">
        <v>24</v>
      </c>
      <c r="H29" s="5" t="s">
        <v>19</v>
      </c>
      <c r="I29" s="31">
        <v>3</v>
      </c>
      <c r="J29" s="31"/>
      <c r="K29" s="31">
        <f t="shared" ref="K29:K33" si="45">+I29+J29</f>
        <v>3</v>
      </c>
      <c r="L29" s="96"/>
      <c r="M29" s="96">
        <v>2</v>
      </c>
      <c r="N29" s="167">
        <v>1</v>
      </c>
      <c r="O29" s="88">
        <v>0</v>
      </c>
      <c r="P29" s="43">
        <f t="shared" ref="P29:P33" si="46">+L29+M29+N29+O29</f>
        <v>3</v>
      </c>
      <c r="Q29" s="43"/>
      <c r="R29" s="43"/>
      <c r="S29" s="43"/>
      <c r="T29" s="43"/>
      <c r="U29" s="43">
        <f t="shared" ref="U29:U33" si="47">+Q29+R29+S29+T29</f>
        <v>0</v>
      </c>
      <c r="V29" s="43"/>
      <c r="W29" s="43"/>
      <c r="X29" s="43"/>
      <c r="Y29" s="43"/>
      <c r="Z29" s="43">
        <f t="shared" ref="Z29:Z33" si="48">+V29+W29+X29+Y29</f>
        <v>0</v>
      </c>
      <c r="AA29" s="31">
        <f t="shared" si="43"/>
        <v>3</v>
      </c>
      <c r="AB29" s="34">
        <f t="shared" si="44"/>
        <v>1</v>
      </c>
      <c r="AC29" s="8"/>
      <c r="AD29" s="101" t="s">
        <v>100</v>
      </c>
    </row>
    <row r="30" spans="2:31" ht="359.25" customHeight="1" x14ac:dyDescent="0.2">
      <c r="B30" s="24"/>
      <c r="C30" s="107"/>
      <c r="D30" s="107"/>
      <c r="E30" s="107"/>
      <c r="F30" s="44"/>
      <c r="G30" s="30" t="s">
        <v>25</v>
      </c>
      <c r="H30" s="5" t="s">
        <v>19</v>
      </c>
      <c r="I30" s="31">
        <v>150</v>
      </c>
      <c r="J30" s="31">
        <f>-10+7+19</f>
        <v>16</v>
      </c>
      <c r="K30" s="31">
        <f t="shared" si="45"/>
        <v>166</v>
      </c>
      <c r="L30" s="96">
        <v>8</v>
      </c>
      <c r="M30" s="96">
        <v>20</v>
      </c>
      <c r="N30" s="167">
        <v>20</v>
      </c>
      <c r="O30" s="88">
        <v>15</v>
      </c>
      <c r="P30" s="43">
        <f t="shared" si="46"/>
        <v>63</v>
      </c>
      <c r="Q30" s="43"/>
      <c r="R30" s="43"/>
      <c r="S30" s="43"/>
      <c r="T30" s="43"/>
      <c r="U30" s="43">
        <f t="shared" si="47"/>
        <v>0</v>
      </c>
      <c r="V30" s="43"/>
      <c r="W30" s="43"/>
      <c r="X30" s="43"/>
      <c r="Y30" s="43"/>
      <c r="Z30" s="43">
        <f t="shared" si="48"/>
        <v>0</v>
      </c>
      <c r="AA30" s="31">
        <f t="shared" si="43"/>
        <v>63</v>
      </c>
      <c r="AB30" s="34">
        <f t="shared" si="44"/>
        <v>0.37951807228915663</v>
      </c>
      <c r="AC30" s="8"/>
      <c r="AD30" s="101" t="s">
        <v>108</v>
      </c>
    </row>
    <row r="31" spans="2:31" ht="81" customHeight="1" x14ac:dyDescent="0.2">
      <c r="B31" s="24"/>
      <c r="C31" s="107"/>
      <c r="D31" s="107"/>
      <c r="E31" s="107"/>
      <c r="F31" s="44"/>
      <c r="G31" s="30" t="s">
        <v>26</v>
      </c>
      <c r="H31" s="5" t="s">
        <v>19</v>
      </c>
      <c r="I31" s="31">
        <v>15</v>
      </c>
      <c r="J31" s="31">
        <v>1</v>
      </c>
      <c r="K31" s="31">
        <f t="shared" si="45"/>
        <v>16</v>
      </c>
      <c r="L31" s="96"/>
      <c r="M31" s="96">
        <v>2</v>
      </c>
      <c r="N31" s="167">
        <v>2</v>
      </c>
      <c r="O31" s="88">
        <v>2</v>
      </c>
      <c r="P31" s="43">
        <f t="shared" si="46"/>
        <v>6</v>
      </c>
      <c r="Q31" s="43"/>
      <c r="R31" s="43"/>
      <c r="S31" s="43"/>
      <c r="T31" s="43"/>
      <c r="U31" s="43">
        <f t="shared" si="47"/>
        <v>0</v>
      </c>
      <c r="V31" s="43"/>
      <c r="W31" s="43"/>
      <c r="X31" s="43"/>
      <c r="Y31" s="43"/>
      <c r="Z31" s="43">
        <f t="shared" si="48"/>
        <v>0</v>
      </c>
      <c r="AA31" s="31">
        <f t="shared" si="43"/>
        <v>6</v>
      </c>
      <c r="AB31" s="34">
        <f t="shared" si="44"/>
        <v>0.375</v>
      </c>
      <c r="AC31" s="8"/>
      <c r="AD31" s="100" t="s">
        <v>109</v>
      </c>
    </row>
    <row r="32" spans="2:31" ht="46.5" customHeight="1" x14ac:dyDescent="0.2">
      <c r="B32" s="24"/>
      <c r="C32" s="107"/>
      <c r="D32" s="107"/>
      <c r="E32" s="107"/>
      <c r="F32" s="44"/>
      <c r="G32" s="30" t="s">
        <v>27</v>
      </c>
      <c r="H32" s="5" t="s">
        <v>19</v>
      </c>
      <c r="I32" s="31">
        <v>9</v>
      </c>
      <c r="J32" s="31">
        <v>1</v>
      </c>
      <c r="K32" s="31">
        <f t="shared" si="45"/>
        <v>10</v>
      </c>
      <c r="L32" s="96"/>
      <c r="M32" s="96">
        <v>2</v>
      </c>
      <c r="N32" s="167">
        <v>2</v>
      </c>
      <c r="O32" s="88">
        <v>1</v>
      </c>
      <c r="P32" s="43">
        <f t="shared" si="46"/>
        <v>5</v>
      </c>
      <c r="Q32" s="43"/>
      <c r="R32" s="43"/>
      <c r="S32" s="43"/>
      <c r="T32" s="43"/>
      <c r="U32" s="43">
        <f t="shared" si="47"/>
        <v>0</v>
      </c>
      <c r="V32" s="43"/>
      <c r="W32" s="43"/>
      <c r="X32" s="43"/>
      <c r="Y32" s="43"/>
      <c r="Z32" s="43">
        <f t="shared" si="48"/>
        <v>0</v>
      </c>
      <c r="AA32" s="31">
        <f>SUM(P32+U32+Z32)</f>
        <v>5</v>
      </c>
      <c r="AB32" s="34">
        <f t="shared" si="44"/>
        <v>0.5</v>
      </c>
      <c r="AC32" s="8"/>
      <c r="AD32" s="8" t="s">
        <v>110</v>
      </c>
    </row>
    <row r="33" spans="2:32" ht="54.75" customHeight="1" x14ac:dyDescent="0.2">
      <c r="B33" s="24"/>
      <c r="C33" s="107"/>
      <c r="D33" s="107"/>
      <c r="E33" s="107"/>
      <c r="F33" s="44"/>
      <c r="G33" s="30" t="s">
        <v>57</v>
      </c>
      <c r="H33" s="5" t="s">
        <v>19</v>
      </c>
      <c r="I33" s="31">
        <v>15</v>
      </c>
      <c r="J33" s="31">
        <v>2</v>
      </c>
      <c r="K33" s="31">
        <f t="shared" si="45"/>
        <v>17</v>
      </c>
      <c r="L33" s="96"/>
      <c r="M33" s="96">
        <v>2</v>
      </c>
      <c r="N33" s="167">
        <v>3</v>
      </c>
      <c r="O33" s="88">
        <v>1</v>
      </c>
      <c r="P33" s="43">
        <f t="shared" si="46"/>
        <v>6</v>
      </c>
      <c r="Q33" s="43"/>
      <c r="R33" s="43"/>
      <c r="S33" s="43"/>
      <c r="T33" s="43"/>
      <c r="U33" s="43">
        <f t="shared" si="47"/>
        <v>0</v>
      </c>
      <c r="V33" s="43"/>
      <c r="W33" s="43"/>
      <c r="X33" s="43"/>
      <c r="Y33" s="43"/>
      <c r="Z33" s="43">
        <f t="shared" si="48"/>
        <v>0</v>
      </c>
      <c r="AA33" s="31">
        <f t="shared" si="43"/>
        <v>6</v>
      </c>
      <c r="AB33" s="34">
        <f t="shared" si="44"/>
        <v>0.35294117647058826</v>
      </c>
      <c r="AC33" s="8"/>
      <c r="AD33" s="27" t="s">
        <v>111</v>
      </c>
    </row>
    <row r="34" spans="2:32" ht="21.75" customHeight="1" x14ac:dyDescent="0.2">
      <c r="B34" s="117" t="s">
        <v>72</v>
      </c>
      <c r="C34" s="118"/>
      <c r="D34" s="118"/>
      <c r="E34" s="118"/>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59"/>
    </row>
    <row r="35" spans="2:32" ht="42.75" customHeight="1" x14ac:dyDescent="0.2">
      <c r="B35" s="24"/>
      <c r="C35" s="62"/>
      <c r="D35" s="62"/>
      <c r="E35" s="62"/>
      <c r="F35" s="30" t="s">
        <v>96</v>
      </c>
      <c r="G35" s="42"/>
      <c r="H35" s="47" t="s">
        <v>20</v>
      </c>
      <c r="I35" s="46">
        <v>22</v>
      </c>
      <c r="J35" s="46">
        <f>+J36+J37</f>
        <v>57</v>
      </c>
      <c r="K35" s="46">
        <f>+I35+J35</f>
        <v>79</v>
      </c>
      <c r="L35" s="92">
        <f>+L36+L37</f>
        <v>0</v>
      </c>
      <c r="M35" s="92">
        <f t="shared" ref="M35:O35" si="49">+M36+M37</f>
        <v>0</v>
      </c>
      <c r="N35" s="164">
        <f t="shared" si="49"/>
        <v>3</v>
      </c>
      <c r="O35" s="87">
        <f t="shared" si="49"/>
        <v>3</v>
      </c>
      <c r="P35" s="9">
        <f>+L35+M35+N35+O35</f>
        <v>6</v>
      </c>
      <c r="Q35" s="9">
        <f>+Q36+Q37</f>
        <v>0</v>
      </c>
      <c r="R35" s="9">
        <f t="shared" ref="R35" si="50">+R36+R37</f>
        <v>0</v>
      </c>
      <c r="S35" s="9">
        <f t="shared" ref="S35" si="51">+S36+S37</f>
        <v>0</v>
      </c>
      <c r="T35" s="9">
        <f t="shared" ref="T35" si="52">+T36+T37</f>
        <v>0</v>
      </c>
      <c r="U35" s="9">
        <f>+Q35+R35+S35+T35</f>
        <v>0</v>
      </c>
      <c r="V35" s="9">
        <f>+V36+V37</f>
        <v>0</v>
      </c>
      <c r="W35" s="9">
        <f t="shared" ref="W35" si="53">+W36+W37</f>
        <v>0</v>
      </c>
      <c r="X35" s="9">
        <f t="shared" ref="X35" si="54">+X36+X37</f>
        <v>0</v>
      </c>
      <c r="Y35" s="9">
        <f t="shared" ref="Y35" si="55">+Y36+Y37</f>
        <v>0</v>
      </c>
      <c r="Z35" s="9">
        <f>+V35+W35+X35+Y35</f>
        <v>0</v>
      </c>
      <c r="AA35" s="31">
        <f t="shared" si="43"/>
        <v>6</v>
      </c>
      <c r="AB35" s="21">
        <f t="shared" si="44"/>
        <v>7.5949367088607597E-2</v>
      </c>
      <c r="AC35" s="1"/>
      <c r="AD35" s="27"/>
      <c r="AE35" s="29">
        <f>0+0+2+0</f>
        <v>2</v>
      </c>
    </row>
    <row r="36" spans="2:32" ht="23.25" customHeight="1" x14ac:dyDescent="0.2">
      <c r="B36" s="24"/>
      <c r="C36" s="107"/>
      <c r="D36" s="107"/>
      <c r="E36" s="107"/>
      <c r="F36" s="30"/>
      <c r="G36" s="30" t="s">
        <v>28</v>
      </c>
      <c r="H36" s="12" t="s">
        <v>20</v>
      </c>
      <c r="I36" s="31">
        <v>14</v>
      </c>
      <c r="J36" s="31">
        <f>-3+20</f>
        <v>17</v>
      </c>
      <c r="K36" s="31">
        <f>+I36+J36</f>
        <v>31</v>
      </c>
      <c r="L36" s="96"/>
      <c r="M36" s="96">
        <v>0</v>
      </c>
      <c r="N36" s="167">
        <v>1</v>
      </c>
      <c r="O36" s="88">
        <v>3</v>
      </c>
      <c r="P36" s="43">
        <f>+L36+M36+N36+O36</f>
        <v>4</v>
      </c>
      <c r="Q36" s="43"/>
      <c r="R36" s="43"/>
      <c r="S36" s="43"/>
      <c r="T36" s="43"/>
      <c r="U36" s="43">
        <f>+Q36+R36+S36+T36</f>
        <v>0</v>
      </c>
      <c r="V36" s="43"/>
      <c r="W36" s="43"/>
      <c r="X36" s="43"/>
      <c r="Y36" s="43"/>
      <c r="Z36" s="43">
        <f>+V36+W36+X36+Y36</f>
        <v>0</v>
      </c>
      <c r="AA36" s="31">
        <f t="shared" si="43"/>
        <v>4</v>
      </c>
      <c r="AB36" s="34">
        <f t="shared" si="44"/>
        <v>0.12903225806451613</v>
      </c>
      <c r="AC36" s="1"/>
      <c r="AD36" s="27" t="s">
        <v>105</v>
      </c>
    </row>
    <row r="37" spans="2:32" ht="21" customHeight="1" x14ac:dyDescent="0.2">
      <c r="B37" s="24"/>
      <c r="C37" s="137"/>
      <c r="D37" s="138"/>
      <c r="E37" s="139"/>
      <c r="F37" s="30"/>
      <c r="G37" s="30" t="s">
        <v>76</v>
      </c>
      <c r="H37" s="12" t="s">
        <v>20</v>
      </c>
      <c r="I37" s="31">
        <v>8</v>
      </c>
      <c r="J37" s="31">
        <v>40</v>
      </c>
      <c r="K37" s="31">
        <f>+I37+J37</f>
        <v>48</v>
      </c>
      <c r="L37" s="96"/>
      <c r="M37" s="96">
        <v>0</v>
      </c>
      <c r="N37" s="167">
        <v>2</v>
      </c>
      <c r="O37" s="88">
        <v>0</v>
      </c>
      <c r="P37" s="43">
        <f>+L37+M37+N37+O37</f>
        <v>2</v>
      </c>
      <c r="Q37" s="43"/>
      <c r="R37" s="43"/>
      <c r="S37" s="43"/>
      <c r="T37" s="43"/>
      <c r="U37" s="43">
        <f>+Q37+R37+S37+T37</f>
        <v>0</v>
      </c>
      <c r="V37" s="43"/>
      <c r="W37" s="43"/>
      <c r="X37" s="43"/>
      <c r="Y37" s="43"/>
      <c r="Z37" s="43">
        <f>+V37+W37+X37+Y37</f>
        <v>0</v>
      </c>
      <c r="AA37" s="31">
        <f>SUM(P37+U37+Z37)</f>
        <v>2</v>
      </c>
      <c r="AB37" s="34">
        <f t="shared" si="44"/>
        <v>4.1666666666666664E-2</v>
      </c>
      <c r="AC37" s="8"/>
      <c r="AD37" s="27" t="s">
        <v>101</v>
      </c>
    </row>
    <row r="38" spans="2:32" ht="98.25" customHeight="1" x14ac:dyDescent="0.2">
      <c r="B38" s="24"/>
      <c r="C38" s="107"/>
      <c r="D38" s="107"/>
      <c r="E38" s="107"/>
      <c r="F38" s="30" t="s">
        <v>77</v>
      </c>
      <c r="G38" s="42"/>
      <c r="H38" s="47" t="s">
        <v>19</v>
      </c>
      <c r="I38" s="7">
        <v>9</v>
      </c>
      <c r="J38" s="7">
        <v>1</v>
      </c>
      <c r="K38" s="7">
        <f>+I38+J38</f>
        <v>10</v>
      </c>
      <c r="L38" s="92"/>
      <c r="M38" s="92">
        <v>2</v>
      </c>
      <c r="N38" s="164">
        <v>1</v>
      </c>
      <c r="O38" s="87">
        <v>1</v>
      </c>
      <c r="P38" s="4">
        <f>+L38+M38+N38+O38</f>
        <v>4</v>
      </c>
      <c r="Q38" s="9"/>
      <c r="R38" s="9"/>
      <c r="S38" s="9"/>
      <c r="T38" s="9"/>
      <c r="U38" s="4">
        <f>+Q38+R38+S38+T38</f>
        <v>0</v>
      </c>
      <c r="V38" s="9"/>
      <c r="W38" s="9"/>
      <c r="X38" s="9"/>
      <c r="Y38" s="9"/>
      <c r="Z38" s="4">
        <f>+V38+W38+X38+Y38</f>
        <v>0</v>
      </c>
      <c r="AA38" s="31">
        <f>SUM(P38+U38+Z38)</f>
        <v>4</v>
      </c>
      <c r="AB38" s="21">
        <f t="shared" si="44"/>
        <v>0.4</v>
      </c>
      <c r="AC38" s="1"/>
      <c r="AD38" s="103" t="s">
        <v>106</v>
      </c>
      <c r="AE38" s="41"/>
    </row>
    <row r="39" spans="2:32" s="52" customFormat="1" ht="22.5" customHeight="1" x14ac:dyDescent="0.2">
      <c r="B39" s="117" t="s">
        <v>42</v>
      </c>
      <c r="C39" s="118"/>
      <c r="D39" s="118"/>
      <c r="E39" s="118"/>
      <c r="F39" s="118"/>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c r="AD39" s="59"/>
    </row>
    <row r="40" spans="2:32" s="52" customFormat="1" ht="21" customHeight="1" x14ac:dyDescent="0.2">
      <c r="B40" s="108" t="s">
        <v>38</v>
      </c>
      <c r="C40" s="108"/>
      <c r="D40" s="108"/>
      <c r="E40" s="108"/>
      <c r="F40" s="109" t="s">
        <v>43</v>
      </c>
      <c r="G40" s="109"/>
      <c r="H40" s="109"/>
      <c r="I40" s="109"/>
      <c r="J40" s="109"/>
      <c r="K40" s="109"/>
      <c r="L40" s="109"/>
      <c r="M40" s="109"/>
      <c r="N40" s="109"/>
      <c r="O40" s="109"/>
      <c r="P40" s="109"/>
      <c r="Q40" s="109"/>
      <c r="R40" s="109"/>
      <c r="S40" s="109"/>
      <c r="T40" s="109"/>
      <c r="U40" s="109"/>
      <c r="V40" s="109"/>
      <c r="W40" s="109"/>
      <c r="X40" s="109"/>
      <c r="Y40" s="109"/>
      <c r="Z40" s="109"/>
      <c r="AA40" s="109"/>
      <c r="AB40" s="109"/>
      <c r="AC40" s="109"/>
      <c r="AD40" s="109"/>
    </row>
    <row r="41" spans="2:32" s="52" customFormat="1" ht="20.25" customHeight="1" x14ac:dyDescent="0.2">
      <c r="B41" s="108" t="s">
        <v>39</v>
      </c>
      <c r="C41" s="108"/>
      <c r="D41" s="108"/>
      <c r="E41" s="108"/>
      <c r="F41" s="109" t="s">
        <v>63</v>
      </c>
      <c r="G41" s="109"/>
      <c r="H41" s="109"/>
      <c r="I41" s="109"/>
      <c r="J41" s="109"/>
      <c r="K41" s="109"/>
      <c r="L41" s="109"/>
      <c r="M41" s="109"/>
      <c r="N41" s="109"/>
      <c r="O41" s="109"/>
      <c r="P41" s="109"/>
      <c r="Q41" s="109"/>
      <c r="R41" s="109"/>
      <c r="S41" s="109"/>
      <c r="T41" s="109"/>
      <c r="U41" s="109"/>
      <c r="V41" s="109"/>
      <c r="W41" s="109"/>
      <c r="X41" s="109"/>
      <c r="Y41" s="109"/>
      <c r="Z41" s="109"/>
      <c r="AA41" s="109"/>
      <c r="AB41" s="109"/>
      <c r="AC41" s="109"/>
      <c r="AD41" s="109"/>
    </row>
    <row r="42" spans="2:32" ht="22.5" customHeight="1" x14ac:dyDescent="0.2">
      <c r="B42" s="37"/>
      <c r="C42" s="110" t="s">
        <v>84</v>
      </c>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112"/>
    </row>
    <row r="43" spans="2:32" ht="58.5" customHeight="1" x14ac:dyDescent="0.2">
      <c r="B43" s="55" t="s">
        <v>47</v>
      </c>
      <c r="C43" s="113" t="s">
        <v>31</v>
      </c>
      <c r="D43" s="114"/>
      <c r="E43" s="115"/>
      <c r="F43" s="56" t="s">
        <v>32</v>
      </c>
      <c r="G43" s="66" t="s">
        <v>4</v>
      </c>
      <c r="H43" s="67" t="s">
        <v>3</v>
      </c>
      <c r="I43" s="68" t="s">
        <v>33</v>
      </c>
      <c r="J43" s="69" t="s">
        <v>98</v>
      </c>
      <c r="K43" s="68" t="s">
        <v>52</v>
      </c>
      <c r="L43" s="68" t="s">
        <v>5</v>
      </c>
      <c r="M43" s="68" t="s">
        <v>6</v>
      </c>
      <c r="N43" s="68" t="s">
        <v>7</v>
      </c>
      <c r="O43" s="171" t="s">
        <v>8</v>
      </c>
      <c r="P43" s="58" t="s">
        <v>91</v>
      </c>
      <c r="Q43" s="65" t="s">
        <v>9</v>
      </c>
      <c r="R43" s="65" t="s">
        <v>10</v>
      </c>
      <c r="S43" s="65" t="s">
        <v>11</v>
      </c>
      <c r="T43" s="65" t="s">
        <v>12</v>
      </c>
      <c r="U43" s="58" t="s">
        <v>54</v>
      </c>
      <c r="V43" s="65" t="s">
        <v>13</v>
      </c>
      <c r="W43" s="65" t="s">
        <v>14</v>
      </c>
      <c r="X43" s="65" t="s">
        <v>15</v>
      </c>
      <c r="Y43" s="65" t="s">
        <v>16</v>
      </c>
      <c r="Z43" s="58" t="s">
        <v>55</v>
      </c>
      <c r="AA43" s="58" t="s">
        <v>34</v>
      </c>
      <c r="AB43" s="58" t="s">
        <v>35</v>
      </c>
      <c r="AC43" s="58" t="s">
        <v>86</v>
      </c>
      <c r="AD43" s="58" t="s">
        <v>36</v>
      </c>
    </row>
    <row r="44" spans="2:32" ht="111" customHeight="1" x14ac:dyDescent="0.2">
      <c r="B44" s="17">
        <v>2</v>
      </c>
      <c r="C44" s="116" t="s">
        <v>78</v>
      </c>
      <c r="D44" s="116"/>
      <c r="E44" s="116"/>
      <c r="F44" s="24"/>
      <c r="G44" s="57"/>
      <c r="H44" s="2" t="s">
        <v>18</v>
      </c>
      <c r="I44" s="23">
        <v>3191</v>
      </c>
      <c r="J44" s="7">
        <f>+J45</f>
        <v>669</v>
      </c>
      <c r="K44" s="33">
        <f>+I44+J44</f>
        <v>3860</v>
      </c>
      <c r="L44" s="98">
        <f>+L45+L49</f>
        <v>277</v>
      </c>
      <c r="M44" s="98">
        <f t="shared" ref="M44:O44" si="56">+M45+M49</f>
        <v>0</v>
      </c>
      <c r="N44" s="168">
        <f t="shared" si="56"/>
        <v>713</v>
      </c>
      <c r="O44" s="82">
        <f t="shared" si="56"/>
        <v>317</v>
      </c>
      <c r="P44" s="23">
        <f>SUM(P45+P49)</f>
        <v>1307</v>
      </c>
      <c r="Q44" s="33">
        <f>+Q45+Q49</f>
        <v>0</v>
      </c>
      <c r="R44" s="33">
        <f t="shared" ref="R44" si="57">+R45+R49</f>
        <v>0</v>
      </c>
      <c r="S44" s="33">
        <f t="shared" ref="S44" si="58">+S45+S49</f>
        <v>0</v>
      </c>
      <c r="T44" s="33">
        <f t="shared" ref="T44" si="59">+T45+T49</f>
        <v>0</v>
      </c>
      <c r="U44" s="23">
        <f>SUM(U45+U49)</f>
        <v>0</v>
      </c>
      <c r="V44" s="33">
        <f>+V45+V49</f>
        <v>0</v>
      </c>
      <c r="W44" s="33">
        <f t="shared" ref="W44" si="60">+W45+W49</f>
        <v>0</v>
      </c>
      <c r="X44" s="33">
        <f t="shared" ref="X44" si="61">+X45+X49</f>
        <v>0</v>
      </c>
      <c r="Y44" s="33">
        <f t="shared" ref="Y44" si="62">+Y45+Y49</f>
        <v>0</v>
      </c>
      <c r="Z44" s="23">
        <f>SUM(Z45+Z49)</f>
        <v>0</v>
      </c>
      <c r="AA44" s="23">
        <f>SUM(P44+U44+Z44)</f>
        <v>1307</v>
      </c>
      <c r="AB44" s="21">
        <f t="shared" ref="AB44:AB49" si="63">SUM(AA44/K44)</f>
        <v>0.33860103626943006</v>
      </c>
      <c r="AC44" s="1">
        <v>74220025</v>
      </c>
      <c r="AD44" s="70" t="s">
        <v>81</v>
      </c>
      <c r="AE44" s="29">
        <f>403+402+403+403</f>
        <v>1611</v>
      </c>
      <c r="AF44" s="61"/>
    </row>
    <row r="45" spans="2:32" ht="82.5" customHeight="1" x14ac:dyDescent="0.2">
      <c r="B45" s="24"/>
      <c r="C45" s="107"/>
      <c r="D45" s="107"/>
      <c r="E45" s="107"/>
      <c r="F45" s="30" t="s">
        <v>79</v>
      </c>
      <c r="G45" s="25"/>
      <c r="H45" s="2" t="s">
        <v>19</v>
      </c>
      <c r="I45" s="7">
        <v>2806</v>
      </c>
      <c r="J45" s="7">
        <f>+J46+J47+J48</f>
        <v>669</v>
      </c>
      <c r="K45" s="33">
        <f>+I45+J45</f>
        <v>3475</v>
      </c>
      <c r="L45" s="97">
        <f>+L46+L47+L48</f>
        <v>249</v>
      </c>
      <c r="M45" s="97">
        <f t="shared" ref="M45:O45" si="64">+M46+M47+M48</f>
        <v>0</v>
      </c>
      <c r="N45" s="169">
        <f t="shared" si="64"/>
        <v>653</v>
      </c>
      <c r="O45" s="84">
        <f t="shared" si="64"/>
        <v>294</v>
      </c>
      <c r="P45" s="23">
        <f>SUM(L45:O45)</f>
        <v>1196</v>
      </c>
      <c r="Q45" s="7">
        <f>+Q46+Q47+Q48</f>
        <v>0</v>
      </c>
      <c r="R45" s="7">
        <f t="shared" ref="R45" si="65">+R46+R47+R48</f>
        <v>0</v>
      </c>
      <c r="S45" s="7">
        <f t="shared" ref="S45" si="66">+S46+S47+S48</f>
        <v>0</v>
      </c>
      <c r="T45" s="7">
        <f t="shared" ref="T45" si="67">+T46+T47+T48</f>
        <v>0</v>
      </c>
      <c r="U45" s="23">
        <f>SUM(Q45:T45)</f>
        <v>0</v>
      </c>
      <c r="V45" s="7">
        <f>+V46+V47+V48</f>
        <v>0</v>
      </c>
      <c r="W45" s="7">
        <f t="shared" ref="W45" si="68">+W46+W47+W48</f>
        <v>0</v>
      </c>
      <c r="X45" s="7">
        <f t="shared" ref="X45" si="69">+X46+X47+X48</f>
        <v>0</v>
      </c>
      <c r="Y45" s="7">
        <f t="shared" ref="Y45" si="70">+Y46+Y47+Y48</f>
        <v>0</v>
      </c>
      <c r="Z45" s="23">
        <f>SUM(V45:Y45)</f>
        <v>0</v>
      </c>
      <c r="AA45" s="23">
        <f>SUM(P45+U45+Z45)</f>
        <v>1196</v>
      </c>
      <c r="AB45" s="21">
        <f t="shared" si="63"/>
        <v>0.3441726618705036</v>
      </c>
      <c r="AC45" s="1"/>
      <c r="AD45" s="38"/>
      <c r="AE45" s="29">
        <f>403+402+403+403</f>
        <v>1611</v>
      </c>
      <c r="AF45" s="61"/>
    </row>
    <row r="46" spans="2:32" ht="42.75" customHeight="1" x14ac:dyDescent="0.2">
      <c r="B46" s="24"/>
      <c r="C46" s="107"/>
      <c r="D46" s="107"/>
      <c r="E46" s="107"/>
      <c r="F46" s="45"/>
      <c r="G46" s="10" t="s">
        <v>58</v>
      </c>
      <c r="H46" s="5" t="s">
        <v>19</v>
      </c>
      <c r="I46" s="31">
        <v>1000</v>
      </c>
      <c r="J46" s="31">
        <v>450</v>
      </c>
      <c r="K46" s="32">
        <f>+I46+J46</f>
        <v>1450</v>
      </c>
      <c r="L46" s="94">
        <v>79</v>
      </c>
      <c r="M46" s="94"/>
      <c r="N46" s="166">
        <v>334</v>
      </c>
      <c r="O46" s="85">
        <v>139</v>
      </c>
      <c r="P46" s="3">
        <f t="shared" ref="P46:P51" si="71">SUM(L46:O46)</f>
        <v>552</v>
      </c>
      <c r="Q46" s="5"/>
      <c r="R46" s="5"/>
      <c r="S46" s="5"/>
      <c r="T46" s="5"/>
      <c r="U46" s="3">
        <f t="shared" ref="U46:U51" si="72">SUM(Q46:T46)</f>
        <v>0</v>
      </c>
      <c r="V46" s="5"/>
      <c r="W46" s="5"/>
      <c r="X46" s="5"/>
      <c r="Y46" s="5"/>
      <c r="Z46" s="3">
        <f t="shared" ref="Z46:Z51" si="73">SUM(V46:Y46)</f>
        <v>0</v>
      </c>
      <c r="AA46" s="40">
        <f t="shared" ref="AA46:AA51" si="74">SUM(P46+U46+Z46)</f>
        <v>552</v>
      </c>
      <c r="AB46" s="34">
        <f t="shared" si="63"/>
        <v>0.38068965517241377</v>
      </c>
      <c r="AC46" s="1"/>
      <c r="AD46" s="81" t="s">
        <v>112</v>
      </c>
    </row>
    <row r="47" spans="2:32" ht="53.25" customHeight="1" x14ac:dyDescent="0.2">
      <c r="B47" s="24"/>
      <c r="C47" s="107"/>
      <c r="D47" s="107"/>
      <c r="E47" s="107"/>
      <c r="F47" s="45"/>
      <c r="G47" s="10" t="s">
        <v>59</v>
      </c>
      <c r="H47" s="5" t="s">
        <v>19</v>
      </c>
      <c r="I47" s="31">
        <v>200</v>
      </c>
      <c r="J47" s="31"/>
      <c r="K47" s="32">
        <f t="shared" ref="K47:K48" si="75">+I47+J47</f>
        <v>200</v>
      </c>
      <c r="L47" s="94">
        <v>25</v>
      </c>
      <c r="M47" s="94"/>
      <c r="N47" s="166">
        <v>37</v>
      </c>
      <c r="O47" s="85">
        <v>12</v>
      </c>
      <c r="P47" s="3">
        <f t="shared" si="71"/>
        <v>74</v>
      </c>
      <c r="Q47" s="5"/>
      <c r="R47" s="5"/>
      <c r="S47" s="5"/>
      <c r="T47" s="5"/>
      <c r="U47" s="3">
        <f t="shared" si="72"/>
        <v>0</v>
      </c>
      <c r="V47" s="5"/>
      <c r="W47" s="5"/>
      <c r="X47" s="5"/>
      <c r="Y47" s="5"/>
      <c r="Z47" s="3">
        <f t="shared" si="73"/>
        <v>0</v>
      </c>
      <c r="AA47" s="3">
        <f t="shared" si="74"/>
        <v>74</v>
      </c>
      <c r="AB47" s="34">
        <f t="shared" si="63"/>
        <v>0.37</v>
      </c>
      <c r="AC47" s="1"/>
      <c r="AD47" s="81" t="s">
        <v>113</v>
      </c>
    </row>
    <row r="48" spans="2:32" ht="53.25" customHeight="1" x14ac:dyDescent="0.2">
      <c r="B48" s="24"/>
      <c r="C48" s="107"/>
      <c r="D48" s="107"/>
      <c r="E48" s="107"/>
      <c r="F48" s="45"/>
      <c r="G48" s="10" t="s">
        <v>60</v>
      </c>
      <c r="H48" s="5" t="s">
        <v>19</v>
      </c>
      <c r="I48" s="31">
        <v>1606</v>
      </c>
      <c r="J48" s="31">
        <f>7+212</f>
        <v>219</v>
      </c>
      <c r="K48" s="32">
        <f t="shared" si="75"/>
        <v>1825</v>
      </c>
      <c r="L48" s="94">
        <v>145</v>
      </c>
      <c r="M48" s="94"/>
      <c r="N48" s="166">
        <v>282</v>
      </c>
      <c r="O48" s="85">
        <v>143</v>
      </c>
      <c r="P48" s="3">
        <f t="shared" si="71"/>
        <v>570</v>
      </c>
      <c r="Q48" s="5"/>
      <c r="R48" s="5"/>
      <c r="S48" s="5"/>
      <c r="T48" s="5"/>
      <c r="U48" s="3">
        <f t="shared" si="72"/>
        <v>0</v>
      </c>
      <c r="V48" s="5"/>
      <c r="W48" s="5"/>
      <c r="X48" s="5"/>
      <c r="Y48" s="5"/>
      <c r="Z48" s="3">
        <f t="shared" si="73"/>
        <v>0</v>
      </c>
      <c r="AA48" s="40">
        <f>SUM(P48+U48+Z48)</f>
        <v>570</v>
      </c>
      <c r="AB48" s="34">
        <f t="shared" si="63"/>
        <v>0.31232876712328766</v>
      </c>
      <c r="AC48" s="1"/>
      <c r="AD48" s="81" t="s">
        <v>99</v>
      </c>
      <c r="AF48" s="61"/>
    </row>
    <row r="49" spans="2:31" ht="90" customHeight="1" x14ac:dyDescent="0.2">
      <c r="B49" s="24"/>
      <c r="C49" s="107"/>
      <c r="D49" s="107"/>
      <c r="E49" s="107"/>
      <c r="F49" s="30" t="s">
        <v>97</v>
      </c>
      <c r="G49" s="25"/>
      <c r="H49" s="47" t="s">
        <v>19</v>
      </c>
      <c r="I49" s="7">
        <v>385</v>
      </c>
      <c r="J49" s="7">
        <f>+J50+J51</f>
        <v>-57</v>
      </c>
      <c r="K49" s="7">
        <f>+I49+J49</f>
        <v>328</v>
      </c>
      <c r="L49" s="93">
        <f>+L50+L51</f>
        <v>28</v>
      </c>
      <c r="M49" s="93">
        <f>+M50+M51</f>
        <v>0</v>
      </c>
      <c r="N49" s="165">
        <f t="shared" ref="N49:O49" si="76">SUM(N50:N51)</f>
        <v>60</v>
      </c>
      <c r="O49" s="86">
        <f t="shared" si="76"/>
        <v>23</v>
      </c>
      <c r="P49" s="4">
        <f t="shared" si="71"/>
        <v>111</v>
      </c>
      <c r="Q49" s="2">
        <f>+Q50+Q51</f>
        <v>0</v>
      </c>
      <c r="R49" s="2">
        <f>+R50+R51</f>
        <v>0</v>
      </c>
      <c r="S49" s="2">
        <f t="shared" ref="S49" si="77">SUM(S50:S51)</f>
        <v>0</v>
      </c>
      <c r="T49" s="2">
        <f t="shared" ref="T49" si="78">SUM(T50:T51)</f>
        <v>0</v>
      </c>
      <c r="U49" s="4">
        <f t="shared" si="72"/>
        <v>0</v>
      </c>
      <c r="V49" s="2">
        <f>+V50+V51</f>
        <v>0</v>
      </c>
      <c r="W49" s="2">
        <f>+W50+W51</f>
        <v>0</v>
      </c>
      <c r="X49" s="2">
        <f t="shared" ref="X49" si="79">SUM(X50:X51)</f>
        <v>0</v>
      </c>
      <c r="Y49" s="2">
        <f t="shared" ref="Y49" si="80">SUM(Y50:Y51)</f>
        <v>0</v>
      </c>
      <c r="Z49" s="4">
        <f t="shared" si="73"/>
        <v>0</v>
      </c>
      <c r="AA49" s="4">
        <f t="shared" si="74"/>
        <v>111</v>
      </c>
      <c r="AB49" s="21">
        <f t="shared" si="63"/>
        <v>0.33841463414634149</v>
      </c>
      <c r="AC49" s="1"/>
      <c r="AD49" s="1"/>
      <c r="AE49" s="29">
        <f>33+32+30+30</f>
        <v>125</v>
      </c>
    </row>
    <row r="50" spans="2:31" ht="54.75" customHeight="1" x14ac:dyDescent="0.2">
      <c r="B50" s="24"/>
      <c r="C50" s="107"/>
      <c r="D50" s="107"/>
      <c r="E50" s="107"/>
      <c r="F50" s="44"/>
      <c r="G50" s="10" t="s">
        <v>89</v>
      </c>
      <c r="H50" s="12" t="s">
        <v>18</v>
      </c>
      <c r="I50" s="31">
        <v>360</v>
      </c>
      <c r="J50" s="31">
        <f>26-76-5+3</f>
        <v>-52</v>
      </c>
      <c r="K50" s="31">
        <f>+I50+J50</f>
        <v>308</v>
      </c>
      <c r="L50" s="94">
        <v>28</v>
      </c>
      <c r="M50" s="94"/>
      <c r="N50" s="166">
        <v>60</v>
      </c>
      <c r="O50" s="85">
        <v>23</v>
      </c>
      <c r="P50" s="3">
        <f t="shared" si="71"/>
        <v>111</v>
      </c>
      <c r="Q50" s="5"/>
      <c r="R50" s="5"/>
      <c r="S50" s="5"/>
      <c r="T50" s="5"/>
      <c r="U50" s="3">
        <f t="shared" si="72"/>
        <v>0</v>
      </c>
      <c r="V50" s="5"/>
      <c r="W50" s="5"/>
      <c r="X50" s="5"/>
      <c r="Y50" s="5"/>
      <c r="Z50" s="3">
        <f t="shared" si="73"/>
        <v>0</v>
      </c>
      <c r="AA50" s="3">
        <f t="shared" si="74"/>
        <v>111</v>
      </c>
      <c r="AB50" s="34">
        <f t="shared" ref="AB50:AB51" si="81">SUM(AA50/K50)</f>
        <v>0.36038961038961037</v>
      </c>
      <c r="AC50" s="1"/>
      <c r="AD50" s="81" t="s">
        <v>114</v>
      </c>
    </row>
    <row r="51" spans="2:31" ht="55.5" customHeight="1" x14ac:dyDescent="0.2">
      <c r="B51" s="24"/>
      <c r="C51" s="107"/>
      <c r="D51" s="107"/>
      <c r="E51" s="107"/>
      <c r="F51" s="44"/>
      <c r="G51" s="10" t="s">
        <v>90</v>
      </c>
      <c r="H51" s="12" t="s">
        <v>18</v>
      </c>
      <c r="I51" s="31">
        <v>25</v>
      </c>
      <c r="J51" s="31">
        <v>-5</v>
      </c>
      <c r="K51" s="31">
        <f>+I51+J51</f>
        <v>20</v>
      </c>
      <c r="L51" s="94"/>
      <c r="M51" s="94"/>
      <c r="N51" s="166"/>
      <c r="O51" s="85"/>
      <c r="P51" s="3">
        <f t="shared" si="71"/>
        <v>0</v>
      </c>
      <c r="Q51" s="5"/>
      <c r="R51" s="5"/>
      <c r="S51" s="5"/>
      <c r="T51" s="5"/>
      <c r="U51" s="3">
        <f t="shared" si="72"/>
        <v>0</v>
      </c>
      <c r="V51" s="5"/>
      <c r="W51" s="5"/>
      <c r="X51" s="5"/>
      <c r="Y51" s="5"/>
      <c r="Z51" s="3">
        <f t="shared" si="73"/>
        <v>0</v>
      </c>
      <c r="AA51" s="3">
        <f t="shared" si="74"/>
        <v>0</v>
      </c>
      <c r="AB51" s="34">
        <f t="shared" si="81"/>
        <v>0</v>
      </c>
      <c r="AC51" s="1"/>
      <c r="AD51" s="1"/>
    </row>
    <row r="52" spans="2:31" s="52" customFormat="1" ht="24.75" customHeight="1" x14ac:dyDescent="0.2">
      <c r="B52" s="117" t="s">
        <v>53</v>
      </c>
      <c r="C52" s="118"/>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59"/>
    </row>
    <row r="53" spans="2:31" s="52" customFormat="1" ht="34.5" customHeight="1" x14ac:dyDescent="0.2">
      <c r="B53" s="136" t="s">
        <v>38</v>
      </c>
      <c r="C53" s="136"/>
      <c r="D53" s="136"/>
      <c r="E53" s="136"/>
      <c r="F53" s="109" t="s">
        <v>46</v>
      </c>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row>
    <row r="54" spans="2:31" s="52" customFormat="1" ht="23.25" customHeight="1" x14ac:dyDescent="0.2">
      <c r="B54" s="108" t="s">
        <v>39</v>
      </c>
      <c r="C54" s="108"/>
      <c r="D54" s="108"/>
      <c r="E54" s="108"/>
      <c r="F54" s="109" t="s">
        <v>64</v>
      </c>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row>
    <row r="55" spans="2:31" ht="21" customHeight="1" x14ac:dyDescent="0.2">
      <c r="B55" s="37"/>
      <c r="C55" s="110" t="s">
        <v>84</v>
      </c>
      <c r="D55" s="111"/>
      <c r="E55" s="111"/>
      <c r="F55" s="111"/>
      <c r="G55" s="111"/>
      <c r="H55" s="111"/>
      <c r="I55" s="111"/>
      <c r="J55" s="111"/>
      <c r="K55" s="111"/>
      <c r="L55" s="111"/>
      <c r="M55" s="111"/>
      <c r="N55" s="111"/>
      <c r="O55" s="111"/>
      <c r="P55" s="111"/>
      <c r="Q55" s="111"/>
      <c r="R55" s="111"/>
      <c r="S55" s="111"/>
      <c r="T55" s="111"/>
      <c r="U55" s="111"/>
      <c r="V55" s="111"/>
      <c r="W55" s="111"/>
      <c r="X55" s="111"/>
      <c r="Y55" s="111"/>
      <c r="Z55" s="111"/>
      <c r="AA55" s="111"/>
      <c r="AB55" s="111"/>
      <c r="AC55" s="111"/>
      <c r="AD55" s="112"/>
    </row>
    <row r="56" spans="2:31" ht="57" customHeight="1" x14ac:dyDescent="0.2">
      <c r="B56" s="55" t="s">
        <v>47</v>
      </c>
      <c r="C56" s="113" t="s">
        <v>31</v>
      </c>
      <c r="D56" s="114"/>
      <c r="E56" s="115"/>
      <c r="F56" s="56" t="s">
        <v>32</v>
      </c>
      <c r="G56" s="66" t="s">
        <v>4</v>
      </c>
      <c r="H56" s="67" t="s">
        <v>3</v>
      </c>
      <c r="I56" s="68" t="s">
        <v>33</v>
      </c>
      <c r="J56" s="69" t="s">
        <v>98</v>
      </c>
      <c r="K56" s="68" t="s">
        <v>52</v>
      </c>
      <c r="L56" s="68" t="s">
        <v>5</v>
      </c>
      <c r="M56" s="68" t="s">
        <v>6</v>
      </c>
      <c r="N56" s="68" t="s">
        <v>7</v>
      </c>
      <c r="O56" s="171" t="s">
        <v>8</v>
      </c>
      <c r="P56" s="58" t="s">
        <v>91</v>
      </c>
      <c r="Q56" s="65" t="s">
        <v>9</v>
      </c>
      <c r="R56" s="65" t="s">
        <v>10</v>
      </c>
      <c r="S56" s="65" t="s">
        <v>11</v>
      </c>
      <c r="T56" s="65" t="s">
        <v>12</v>
      </c>
      <c r="U56" s="58" t="s">
        <v>54</v>
      </c>
      <c r="V56" s="65" t="s">
        <v>13</v>
      </c>
      <c r="W56" s="65" t="s">
        <v>14</v>
      </c>
      <c r="X56" s="65" t="s">
        <v>15</v>
      </c>
      <c r="Y56" s="65" t="s">
        <v>16</v>
      </c>
      <c r="Z56" s="58" t="s">
        <v>55</v>
      </c>
      <c r="AA56" s="58" t="s">
        <v>34</v>
      </c>
      <c r="AB56" s="58" t="s">
        <v>35</v>
      </c>
      <c r="AC56" s="58" t="s">
        <v>86</v>
      </c>
      <c r="AD56" s="58" t="s">
        <v>36</v>
      </c>
    </row>
    <row r="57" spans="2:31" ht="50.25" customHeight="1" x14ac:dyDescent="0.2">
      <c r="B57" s="17">
        <v>3</v>
      </c>
      <c r="C57" s="116" t="s">
        <v>80</v>
      </c>
      <c r="D57" s="116"/>
      <c r="E57" s="116"/>
      <c r="F57" s="48"/>
      <c r="G57" s="30"/>
      <c r="H57" s="2" t="s">
        <v>18</v>
      </c>
      <c r="I57" s="33">
        <v>474</v>
      </c>
      <c r="J57" s="33">
        <f>+J58</f>
        <v>-7</v>
      </c>
      <c r="K57" s="33">
        <f>+I57+J57</f>
        <v>467</v>
      </c>
      <c r="L57" s="98">
        <f>+L58</f>
        <v>33</v>
      </c>
      <c r="M57" s="98">
        <f t="shared" ref="M57:O57" si="82">+M58</f>
        <v>39</v>
      </c>
      <c r="N57" s="168">
        <f t="shared" si="82"/>
        <v>48</v>
      </c>
      <c r="O57" s="82">
        <f t="shared" si="82"/>
        <v>38</v>
      </c>
      <c r="P57" s="7">
        <f>SUM(L57:O57)</f>
        <v>158</v>
      </c>
      <c r="Q57" s="33">
        <f>+Q58</f>
        <v>0</v>
      </c>
      <c r="R57" s="33">
        <f t="shared" ref="R57" si="83">+R58</f>
        <v>0</v>
      </c>
      <c r="S57" s="33">
        <f t="shared" ref="S57" si="84">+S58</f>
        <v>0</v>
      </c>
      <c r="T57" s="33">
        <f t="shared" ref="T57" si="85">+T58</f>
        <v>0</v>
      </c>
      <c r="U57" s="7">
        <f>SUM(Q57:T57)</f>
        <v>0</v>
      </c>
      <c r="V57" s="33">
        <f>+V58</f>
        <v>0</v>
      </c>
      <c r="W57" s="33">
        <f t="shared" ref="W57" si="86">+W58</f>
        <v>0</v>
      </c>
      <c r="X57" s="33">
        <f t="shared" ref="X57" si="87">+X58</f>
        <v>0</v>
      </c>
      <c r="Y57" s="33">
        <f t="shared" ref="Y57" si="88">+Y58</f>
        <v>0</v>
      </c>
      <c r="Z57" s="7">
        <f>SUM(V57:Y57)</f>
        <v>0</v>
      </c>
      <c r="AA57" s="33">
        <f>SUM(P57+U57+Z57)</f>
        <v>158</v>
      </c>
      <c r="AB57" s="21">
        <f>SUM(AA57/K57)</f>
        <v>0.33832976445396146</v>
      </c>
      <c r="AC57" s="1">
        <v>3952822</v>
      </c>
      <c r="AD57" s="70" t="s">
        <v>81</v>
      </c>
      <c r="AE57" s="29">
        <f>129+131+112+95</f>
        <v>467</v>
      </c>
    </row>
    <row r="58" spans="2:31" ht="45" customHeight="1" x14ac:dyDescent="0.2">
      <c r="B58" s="24"/>
      <c r="C58" s="107"/>
      <c r="D58" s="107"/>
      <c r="E58" s="107"/>
      <c r="F58" s="30" t="s">
        <v>61</v>
      </c>
      <c r="G58" s="30"/>
      <c r="H58" s="5" t="s">
        <v>18</v>
      </c>
      <c r="I58" s="33">
        <v>474</v>
      </c>
      <c r="J58" s="33">
        <f>+J59+J60+J61</f>
        <v>-7</v>
      </c>
      <c r="K58" s="33">
        <f>+I58+J58</f>
        <v>467</v>
      </c>
      <c r="L58" s="98">
        <f>+L59+L60+L61</f>
        <v>33</v>
      </c>
      <c r="M58" s="98">
        <f t="shared" ref="M58:O58" si="89">+M59+M60+M61</f>
        <v>39</v>
      </c>
      <c r="N58" s="168">
        <f t="shared" si="89"/>
        <v>48</v>
      </c>
      <c r="O58" s="82">
        <f t="shared" si="89"/>
        <v>38</v>
      </c>
      <c r="P58" s="7">
        <f>SUM(L58:O58)</f>
        <v>158</v>
      </c>
      <c r="Q58" s="33">
        <f>+Q59+Q60+Q61</f>
        <v>0</v>
      </c>
      <c r="R58" s="33">
        <f t="shared" ref="R58" si="90">+R59+R60+R61</f>
        <v>0</v>
      </c>
      <c r="S58" s="33">
        <f t="shared" ref="S58" si="91">+S59+S60+S61</f>
        <v>0</v>
      </c>
      <c r="T58" s="33">
        <f t="shared" ref="T58" si="92">+T59+T60+T61</f>
        <v>0</v>
      </c>
      <c r="U58" s="7">
        <f>SUM(Q58:T58)</f>
        <v>0</v>
      </c>
      <c r="V58" s="33">
        <f>+V59+V60+V61</f>
        <v>0</v>
      </c>
      <c r="W58" s="33">
        <f t="shared" ref="W58" si="93">+W59+W60+W61</f>
        <v>0</v>
      </c>
      <c r="X58" s="33">
        <f t="shared" ref="X58" si="94">+X59+X60+X61</f>
        <v>0</v>
      </c>
      <c r="Y58" s="33">
        <f t="shared" ref="Y58" si="95">+Y59+Y60+Y61</f>
        <v>0</v>
      </c>
      <c r="Z58" s="7">
        <f>SUM(V58:Y58)</f>
        <v>0</v>
      </c>
      <c r="AA58" s="33">
        <f>SUM(P58+U58+Z58)</f>
        <v>158</v>
      </c>
      <c r="AB58" s="21">
        <f>SUM(AA58/K58)</f>
        <v>0.33832976445396146</v>
      </c>
      <c r="AC58" s="6"/>
      <c r="AD58" s="39"/>
      <c r="AE58" s="29">
        <f>129+131+112+95</f>
        <v>467</v>
      </c>
    </row>
    <row r="59" spans="2:31" ht="51" x14ac:dyDescent="0.2">
      <c r="B59" s="24"/>
      <c r="C59" s="107"/>
      <c r="D59" s="107"/>
      <c r="E59" s="107"/>
      <c r="F59" s="46"/>
      <c r="G59" s="28" t="s">
        <v>68</v>
      </c>
      <c r="H59" s="5" t="s">
        <v>18</v>
      </c>
      <c r="I59" s="31">
        <v>220</v>
      </c>
      <c r="J59" s="31"/>
      <c r="K59" s="31">
        <f>+I59+J59</f>
        <v>220</v>
      </c>
      <c r="L59" s="95">
        <v>14</v>
      </c>
      <c r="M59" s="95">
        <v>18</v>
      </c>
      <c r="N59" s="170">
        <v>27</v>
      </c>
      <c r="O59" s="83">
        <v>15</v>
      </c>
      <c r="P59" s="3">
        <f>SUM(L59:O59)</f>
        <v>74</v>
      </c>
      <c r="Q59" s="3"/>
      <c r="R59" s="3"/>
      <c r="S59" s="3"/>
      <c r="T59" s="3"/>
      <c r="U59" s="3">
        <f>SUM(Q59:T59)</f>
        <v>0</v>
      </c>
      <c r="V59" s="3"/>
      <c r="W59" s="3"/>
      <c r="X59" s="3"/>
      <c r="Y59" s="3"/>
      <c r="Z59" s="3">
        <f>SUM(V59:Y59)</f>
        <v>0</v>
      </c>
      <c r="AA59" s="3">
        <f>SUM(P59+U59+Z59)</f>
        <v>74</v>
      </c>
      <c r="AB59" s="34">
        <f>SUM(AA59/K59)</f>
        <v>0.33636363636363636</v>
      </c>
      <c r="AC59" s="11"/>
      <c r="AD59" s="81" t="s">
        <v>115</v>
      </c>
    </row>
    <row r="60" spans="2:31" ht="62.25" customHeight="1" x14ac:dyDescent="0.2">
      <c r="B60" s="24"/>
      <c r="C60" s="107"/>
      <c r="D60" s="107"/>
      <c r="E60" s="107"/>
      <c r="F60" s="46"/>
      <c r="G60" s="28" t="s">
        <v>65</v>
      </c>
      <c r="H60" s="5" t="s">
        <v>18</v>
      </c>
      <c r="I60" s="31">
        <v>87</v>
      </c>
      <c r="J60" s="31">
        <v>-7</v>
      </c>
      <c r="K60" s="31">
        <f t="shared" ref="K60:K61" si="96">+I60+J60</f>
        <v>80</v>
      </c>
      <c r="L60" s="95">
        <v>5</v>
      </c>
      <c r="M60" s="95">
        <v>7</v>
      </c>
      <c r="N60" s="170">
        <v>4</v>
      </c>
      <c r="O60" s="83">
        <v>7</v>
      </c>
      <c r="P60" s="3">
        <f>SUM(L60:O60)</f>
        <v>23</v>
      </c>
      <c r="Q60" s="3"/>
      <c r="R60" s="3"/>
      <c r="S60" s="3"/>
      <c r="T60" s="3"/>
      <c r="U60" s="3">
        <f>SUM(Q60:T60)</f>
        <v>0</v>
      </c>
      <c r="V60" s="3"/>
      <c r="W60" s="3"/>
      <c r="X60" s="3"/>
      <c r="Y60" s="3"/>
      <c r="Z60" s="3">
        <f>SUM(V60:Y60)</f>
        <v>0</v>
      </c>
      <c r="AA60" s="3">
        <f>SUM(P60+U60+Z60)</f>
        <v>23</v>
      </c>
      <c r="AB60" s="34">
        <f>SUM(AA60/K60)</f>
        <v>0.28749999999999998</v>
      </c>
      <c r="AC60" s="5"/>
      <c r="AD60" s="81" t="s">
        <v>116</v>
      </c>
    </row>
    <row r="61" spans="2:31" ht="89.25" x14ac:dyDescent="0.2">
      <c r="B61" s="24"/>
      <c r="C61" s="107"/>
      <c r="D61" s="107"/>
      <c r="E61" s="107"/>
      <c r="F61" s="47"/>
      <c r="G61" s="28" t="s">
        <v>66</v>
      </c>
      <c r="H61" s="5" t="s">
        <v>18</v>
      </c>
      <c r="I61" s="31">
        <v>167</v>
      </c>
      <c r="J61" s="31"/>
      <c r="K61" s="31">
        <f t="shared" si="96"/>
        <v>167</v>
      </c>
      <c r="L61" s="95">
        <v>14</v>
      </c>
      <c r="M61" s="95">
        <v>14</v>
      </c>
      <c r="N61" s="170">
        <v>17</v>
      </c>
      <c r="O61" s="83">
        <v>16</v>
      </c>
      <c r="P61" s="3">
        <f>SUM(L61:O61)</f>
        <v>61</v>
      </c>
      <c r="Q61" s="3"/>
      <c r="R61" s="3"/>
      <c r="S61" s="3"/>
      <c r="T61" s="3"/>
      <c r="U61" s="3">
        <f>SUM(Q61:T61)</f>
        <v>0</v>
      </c>
      <c r="V61" s="3"/>
      <c r="W61" s="3"/>
      <c r="X61" s="3"/>
      <c r="Y61" s="3"/>
      <c r="Z61" s="3">
        <f>SUM(V61:Y61)</f>
        <v>0</v>
      </c>
      <c r="AA61" s="3">
        <f>SUM(P61+U61+Z61)</f>
        <v>61</v>
      </c>
      <c r="AB61" s="34">
        <f>SUM(AA61/K61)</f>
        <v>0.3652694610778443</v>
      </c>
      <c r="AC61" s="11"/>
      <c r="AD61" s="81" t="s">
        <v>117</v>
      </c>
    </row>
    <row r="62" spans="2:31" ht="30.75" customHeight="1" x14ac:dyDescent="0.2">
      <c r="B62" s="104" t="s">
        <v>92</v>
      </c>
      <c r="C62" s="105"/>
      <c r="D62" s="105"/>
      <c r="E62" s="105"/>
      <c r="F62" s="105"/>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6"/>
    </row>
    <row r="63" spans="2:31" x14ac:dyDescent="0.2">
      <c r="S63" s="52"/>
    </row>
    <row r="64" spans="2:31" x14ac:dyDescent="0.2">
      <c r="I64" s="61"/>
      <c r="J64" s="61"/>
      <c r="S64" s="52"/>
    </row>
    <row r="65" spans="9:29" x14ac:dyDescent="0.2">
      <c r="I65" s="61"/>
      <c r="J65" s="61"/>
      <c r="S65" s="52"/>
    </row>
    <row r="66" spans="9:29" x14ac:dyDescent="0.2">
      <c r="I66" s="61"/>
      <c r="J66" s="61"/>
      <c r="S66" s="52"/>
    </row>
    <row r="67" spans="9:29" x14ac:dyDescent="0.2">
      <c r="I67" s="61"/>
      <c r="J67" s="61"/>
      <c r="S67" s="52"/>
    </row>
    <row r="68" spans="9:29" ht="22.5" customHeight="1" x14ac:dyDescent="0.2">
      <c r="S68" s="52"/>
    </row>
    <row r="69" spans="9:29" ht="27.75" hidden="1" customHeight="1" x14ac:dyDescent="0.2">
      <c r="I69" s="76" t="e">
        <f>+#REF!+#REF!+#REF!+#REF!+#REF!+#REF!+#REF!+#REF!+#REF!+#REF!+#REF!+#REF!+#REF!+#REF!+#REF!+#REF!+#REF!+#REF!+#REF!+#REF!+#REF!+#REF!+#REF!+#REF!+#REF!+#REF!+I18+I27+I35+I38+I45+I49+I58+#REF!+#REF!+#REF!+#REF!+#REF!+#REF!+#REF!+#REF!+#REF!+#REF!+#REF!+#REF!+#REF!+#REF!+#REF!+#REF!+#REF!+#REF!+#REF!+#REF!+#REF!</f>
        <v>#REF!</v>
      </c>
      <c r="J69" s="76"/>
      <c r="K69" s="76" t="e">
        <f>+#REF!+#REF!+#REF!+#REF!+#REF!+#REF!+#REF!+#REF!+#REF!+#REF!+#REF!+#REF!+#REF!+#REF!+#REF!+#REF!+#REF!+#REF!+#REF!+#REF!+#REF!+#REF!+#REF!+#REF!+#REF!+#REF!+K18+K27+K35+K38+K45+K49+K58+#REF!+#REF!+#REF!+#REF!+#REF!+#REF!+#REF!+#REF!+#REF!+#REF!+#REF!+#REF!+#REF!+#REF!+#REF!+#REF!+#REF!+#REF!+#REF!+#REF!+#REF!</f>
        <v>#REF!</v>
      </c>
      <c r="L69" s="74" t="e">
        <f>+#REF!+#REF!+#REF!+#REF!+#REF!+#REF!+#REF!+#REF!+#REF!+#REF!+#REF!+#REF!+#REF!+#REF!+#REF!+#REF!+#REF!+#REF!+#REF!+#REF!+#REF!+#REF!+#REF!+#REF!+#REF!+#REF!+L18+L27+L35+L38+L45+L49+L58+#REF!+#REF!+#REF!+#REF!+#REF!+#REF!+#REF!+#REF!+#REF!+#REF!+#REF!+#REF!+#REF!+#REF!+#REF!+#REF!+#REF!+#REF!+#REF!+#REF!+#REF!</f>
        <v>#REF!</v>
      </c>
      <c r="M69" s="74" t="e">
        <f>+#REF!+#REF!+#REF!+#REF!+#REF!+#REF!+#REF!+#REF!+#REF!+#REF!+#REF!+#REF!+#REF!+#REF!+#REF!+#REF!+#REF!+#REF!+#REF!+#REF!+#REF!+#REF!+#REF!+#REF!+#REF!+#REF!+M18+M27+M35+M38+M45+M49+M58+#REF!+#REF!+#REF!+#REF!+#REF!+#REF!+#REF!+#REF!+#REF!+#REF!+#REF!+#REF!+#REF!+#REF!+#REF!+#REF!+#REF!+#REF!+#REF!+#REF!+#REF!</f>
        <v>#REF!</v>
      </c>
      <c r="N69" s="74" t="e">
        <f>+#REF!+#REF!+#REF!+#REF!+#REF!+#REF!+#REF!+#REF!+#REF!+#REF!+#REF!+#REF!+#REF!+#REF!+#REF!+#REF!+#REF!+#REF!+#REF!+#REF!+#REF!+#REF!+#REF!+#REF!+#REF!+#REF!+N18+N27+N35+N38+N45+N49+N58+#REF!+#REF!+#REF!+#REF!+#REF!+#REF!+#REF!+#REF!+#REF!+#REF!+#REF!+#REF!+#REF!+#REF!+#REF!+#REF!+#REF!+#REF!+#REF!+#REF!+#REF!</f>
        <v>#REF!</v>
      </c>
      <c r="O69" s="74" t="e">
        <f>+#REF!+#REF!+#REF!+#REF!+#REF!+#REF!+#REF!+#REF!+#REF!+#REF!+#REF!+#REF!+#REF!+#REF!+#REF!+#REF!+#REF!+#REF!+#REF!+#REF!+#REF!+#REF!+#REF!+#REF!+#REF!+#REF!+O18+O27+O35+O38+O45+O49+O58+#REF!+#REF!+#REF!+#REF!+#REF!+#REF!+#REF!+#REF!+#REF!+#REF!+#REF!+#REF!+#REF!+#REF!+#REF!+#REF!+#REF!+#REF!+#REF!+#REF!+#REF!</f>
        <v>#REF!</v>
      </c>
      <c r="P69" s="73" t="e">
        <f>+L69+M69+N69+O69</f>
        <v>#REF!</v>
      </c>
      <c r="Q69" s="74" t="e">
        <f>+#REF!+#REF!+#REF!+#REF!+#REF!+#REF!+#REF!+#REF!+#REF!+#REF!+#REF!+#REF!+#REF!+#REF!+#REF!+#REF!+#REF!+#REF!+#REF!+#REF!+#REF!+#REF!+#REF!+#REF!+#REF!+#REF!+Q18+Q27+Q35+Q38+Q45+Q49+Q58+#REF!+#REF!+#REF!+#REF!+#REF!+#REF!+#REF!+#REF!+#REF!+#REF!+#REF!+#REF!+#REF!+#REF!+#REF!+#REF!+#REF!+#REF!+#REF!+#REF!+#REF!</f>
        <v>#REF!</v>
      </c>
      <c r="R69" s="74" t="e">
        <f>+#REF!+#REF!+#REF!+#REF!+#REF!+#REF!+#REF!+#REF!+#REF!+#REF!+#REF!+#REF!+#REF!+#REF!+#REF!+#REF!+#REF!+#REF!+#REF!+#REF!+#REF!+#REF!+#REF!+#REF!+#REF!+#REF!+R18+R27+R35+R38+R45+R49+R58+#REF!+#REF!+#REF!+#REF!+#REF!+#REF!+#REF!+#REF!+#REF!+#REF!+#REF!+#REF!+#REF!+#REF!+#REF!+#REF!+#REF!+#REF!+#REF!+#REF!+#REF!</f>
        <v>#REF!</v>
      </c>
      <c r="S69" s="74" t="e">
        <f>+#REF!+#REF!+#REF!+#REF!+#REF!+#REF!+#REF!+#REF!+#REF!+#REF!+#REF!+#REF!+#REF!+#REF!+#REF!+#REF!+#REF!+#REF!+#REF!+#REF!+#REF!+#REF!+#REF!+#REF!+#REF!+#REF!+S18+S27+S35+S38+S45+S49+S58+#REF!+#REF!+#REF!+#REF!+#REF!+#REF!+#REF!+#REF!+#REF!+#REF!+#REF!+#REF!+#REF!+#REF!+#REF!+#REF!+#REF!+#REF!+#REF!+#REF!+#REF!</f>
        <v>#REF!</v>
      </c>
      <c r="T69" s="74" t="e">
        <f>+#REF!+#REF!+#REF!+#REF!+#REF!+#REF!+#REF!+#REF!+#REF!+#REF!+#REF!+#REF!+#REF!+#REF!+#REF!+#REF!+#REF!+#REF!+#REF!+#REF!+#REF!+#REF!+#REF!+#REF!+#REF!+#REF!+T18+T27+T35+T38+T45+T49+T58+#REF!+#REF!+#REF!+#REF!+#REF!+#REF!+#REF!+#REF!+#REF!+#REF!+#REF!+#REF!+#REF!+#REF!+#REF!+#REF!+#REF!+#REF!+#REF!+#REF!+#REF!</f>
        <v>#REF!</v>
      </c>
      <c r="U69" s="73" t="e">
        <f>+Q69+R69+S69+T69</f>
        <v>#REF!</v>
      </c>
      <c r="V69" s="74" t="e">
        <f>+#REF!+#REF!+#REF!+#REF!+#REF!+#REF!+#REF!+#REF!+#REF!+#REF!+#REF!+#REF!+#REF!+#REF!+#REF!+#REF!+#REF!+#REF!+#REF!+#REF!+#REF!+#REF!+#REF!+#REF!+#REF!+#REF!+V18+V27+V35+V38+V45+V49+V58+#REF!+#REF!+#REF!+#REF!+#REF!+#REF!+#REF!+#REF!+#REF!+#REF!+#REF!+#REF!+#REF!+#REF!+#REF!+#REF!+#REF!+#REF!+#REF!+#REF!+#REF!</f>
        <v>#REF!</v>
      </c>
      <c r="W69" s="74" t="e">
        <f>+#REF!+#REF!+#REF!+#REF!+#REF!+#REF!+#REF!+#REF!+#REF!+#REF!+#REF!+#REF!+#REF!+#REF!+#REF!+#REF!+#REF!+#REF!+#REF!+#REF!+#REF!+#REF!+#REF!+#REF!+#REF!+#REF!+W18+W27+W35+W38+W45+W49+W58+#REF!+#REF!+#REF!+#REF!+#REF!+#REF!+#REF!+#REF!+#REF!+#REF!+#REF!+#REF!+#REF!+#REF!+#REF!+#REF!+#REF!+#REF!+#REF!+#REF!+#REF!</f>
        <v>#REF!</v>
      </c>
      <c r="X69" s="74" t="e">
        <f>+#REF!+#REF!+#REF!+#REF!+#REF!+#REF!+#REF!+#REF!+#REF!+#REF!+#REF!+#REF!+#REF!+#REF!+#REF!+#REF!+#REF!+#REF!+#REF!+#REF!+#REF!+#REF!+#REF!+#REF!+#REF!+#REF!+X18+X27+X35+X38+X45+X49+X58+#REF!+#REF!+#REF!+#REF!+#REF!+#REF!+#REF!+#REF!+#REF!+#REF!+#REF!+#REF!+#REF!+#REF!+#REF!+#REF!+#REF!+#REF!+#REF!+#REF!+#REF!</f>
        <v>#REF!</v>
      </c>
      <c r="Y69" s="74" t="e">
        <f>+#REF!+#REF!+#REF!+#REF!+#REF!+#REF!+#REF!+#REF!+#REF!+#REF!+#REF!+#REF!+#REF!+#REF!+#REF!+#REF!+#REF!+#REF!+#REF!+#REF!+#REF!+#REF!+#REF!+#REF!+#REF!+#REF!+Y18+Y27+Y35+Y38+Y45+Y49+Y58+#REF!+#REF!+#REF!+#REF!+#REF!+#REF!+#REF!+#REF!+#REF!+#REF!+#REF!+#REF!+#REF!+#REF!+#REF!+#REF!+#REF!+#REF!+#REF!+#REF!+#REF!</f>
        <v>#REF!</v>
      </c>
      <c r="Z69" s="73" t="e">
        <f>+V69+W69+X69+Y69</f>
        <v>#REF!</v>
      </c>
      <c r="AA69" s="73" t="e">
        <f>+P69+U69+Z69</f>
        <v>#REF!</v>
      </c>
      <c r="AB69" s="75" t="e">
        <f>+AA69/K69</f>
        <v>#REF!</v>
      </c>
      <c r="AC69" s="72" t="e">
        <f>+#REF!</f>
        <v>#REF!</v>
      </c>
    </row>
    <row r="70" spans="9:29" x14ac:dyDescent="0.2">
      <c r="I70" s="61"/>
      <c r="J70" s="61"/>
      <c r="K70" s="61"/>
      <c r="P70" s="63"/>
      <c r="Q70" s="61"/>
      <c r="S70" s="52"/>
    </row>
    <row r="71" spans="9:29" x14ac:dyDescent="0.2">
      <c r="Q71" s="61"/>
      <c r="S71" s="52"/>
      <c r="U71" s="61"/>
      <c r="W71" s="61"/>
      <c r="X71" s="61"/>
    </row>
    <row r="72" spans="9:29" x14ac:dyDescent="0.2">
      <c r="M72" s="61"/>
      <c r="S72" s="52"/>
    </row>
    <row r="73" spans="9:29" x14ac:dyDescent="0.2">
      <c r="Q73" s="53" t="s">
        <v>71</v>
      </c>
      <c r="S73" s="64"/>
    </row>
  </sheetData>
  <mergeCells count="74">
    <mergeCell ref="C30:E30"/>
    <mergeCell ref="C28:E28"/>
    <mergeCell ref="D26:AD26"/>
    <mergeCell ref="C31:E31"/>
    <mergeCell ref="C29:E29"/>
    <mergeCell ref="C24:E24"/>
    <mergeCell ref="B25:AC25"/>
    <mergeCell ref="B26:C26"/>
    <mergeCell ref="B11:AC11"/>
    <mergeCell ref="C27:E27"/>
    <mergeCell ref="B12:E12"/>
    <mergeCell ref="C19:E19"/>
    <mergeCell ref="C20:E20"/>
    <mergeCell ref="C17:E17"/>
    <mergeCell ref="B13:E13"/>
    <mergeCell ref="B16:H16"/>
    <mergeCell ref="C15:E15"/>
    <mergeCell ref="F12:AD12"/>
    <mergeCell ref="F13:AD13"/>
    <mergeCell ref="B21:AC21"/>
    <mergeCell ref="C14:AD14"/>
    <mergeCell ref="F9:AD9"/>
    <mergeCell ref="F8:AD8"/>
    <mergeCell ref="F10:AD10"/>
    <mergeCell ref="B10:E10"/>
    <mergeCell ref="B9:E9"/>
    <mergeCell ref="B53:E53"/>
    <mergeCell ref="B52:AC52"/>
    <mergeCell ref="C32:E32"/>
    <mergeCell ref="C43:E43"/>
    <mergeCell ref="C49:E49"/>
    <mergeCell ref="F41:AD41"/>
    <mergeCell ref="C37:E37"/>
    <mergeCell ref="C42:AD42"/>
    <mergeCell ref="C36:E36"/>
    <mergeCell ref="B41:E41"/>
    <mergeCell ref="F40:AD40"/>
    <mergeCell ref="C51:E51"/>
    <mergeCell ref="C44:E44"/>
    <mergeCell ref="C45:E45"/>
    <mergeCell ref="B34:AC34"/>
    <mergeCell ref="C33:E33"/>
    <mergeCell ref="C46:E46"/>
    <mergeCell ref="B39:AC39"/>
    <mergeCell ref="B1:AD1"/>
    <mergeCell ref="B4:D4"/>
    <mergeCell ref="E5:AD5"/>
    <mergeCell ref="E6:AD6"/>
    <mergeCell ref="B6:D6"/>
    <mergeCell ref="B2:AD2"/>
    <mergeCell ref="B3:D3"/>
    <mergeCell ref="B5:D5"/>
    <mergeCell ref="E3:AD3"/>
    <mergeCell ref="E4:AD4"/>
    <mergeCell ref="C22:E22"/>
    <mergeCell ref="C23:E23"/>
    <mergeCell ref="B7:AD7"/>
    <mergeCell ref="B8:E8"/>
    <mergeCell ref="B62:AD62"/>
    <mergeCell ref="C38:E38"/>
    <mergeCell ref="B40:E40"/>
    <mergeCell ref="C48:E48"/>
    <mergeCell ref="C59:E59"/>
    <mergeCell ref="C58:E58"/>
    <mergeCell ref="C60:E60"/>
    <mergeCell ref="C47:E47"/>
    <mergeCell ref="F53:AD53"/>
    <mergeCell ref="C50:E50"/>
    <mergeCell ref="C61:E61"/>
    <mergeCell ref="F54:AD54"/>
    <mergeCell ref="C55:AD55"/>
    <mergeCell ref="C56:E56"/>
    <mergeCell ref="B54:E54"/>
    <mergeCell ref="C57:E57"/>
  </mergeCells>
  <printOptions horizontalCentered="1"/>
  <pageMargins left="0" right="0" top="0.39370078740157483" bottom="0.39370078740157483" header="0.39370078740157483" footer="0.39370078740157483"/>
  <pageSetup scale="40" orientation="landscape" r:id="rId1"/>
  <headerFooter>
    <oddFooter>&amp;C&amp;9PLAN OPERATIVO ANUAL, 2026
&amp;P</oddFooter>
  </headerFooter>
  <rowBreaks count="3" manualBreakCount="3">
    <brk id="20" min="1" max="29" man="1"/>
    <brk id="30" min="1" max="29" man="1"/>
    <brk id="51" min="1" max="2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EJECUCION</vt:lpstr>
      <vt:lpstr>EJECUCION!Área_de_impresión</vt:lpstr>
      <vt:lpstr>EJECUCION!Títulos_a_imprimir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Garcia</dc:creator>
  <cp:lastModifiedBy>Cristian Josué López Barera</cp:lastModifiedBy>
  <cp:lastPrinted>2026-04-30T19:52:29Z</cp:lastPrinted>
  <dcterms:created xsi:type="dcterms:W3CDTF">2019-01-08T14:24:40Z</dcterms:created>
  <dcterms:modified xsi:type="dcterms:W3CDTF">2026-04-30T19:57:37Z</dcterms:modified>
</cp:coreProperties>
</file>