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6JUNIO 2026\"/>
    </mc:Choice>
  </mc:AlternateContent>
  <xr:revisionPtr revIDLastSave="0" documentId="13_ncr:1_{0D8B1BDE-AD3F-4354-8CB7-0909B10CC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" sheetId="3" r:id="rId1"/>
  </sheets>
  <calcPr calcId="191029"/>
</workbook>
</file>

<file path=xl/calcChain.xml><?xml version="1.0" encoding="utf-8"?>
<calcChain xmlns="http://schemas.openxmlformats.org/spreadsheetml/2006/main">
  <c r="P19" i="3" l="1"/>
  <c r="P18" i="3" s="1"/>
  <c r="P24" i="3"/>
  <c r="M19" i="3"/>
  <c r="M18" i="3" s="1"/>
  <c r="M21" i="3"/>
  <c r="M24" i="3"/>
  <c r="L19" i="3"/>
  <c r="L24" i="3"/>
  <c r="L25" i="3"/>
  <c r="I19" i="3"/>
  <c r="I20" i="3"/>
  <c r="I18" i="3" s="1"/>
  <c r="K19" i="3"/>
  <c r="K18" i="3"/>
  <c r="K24" i="3"/>
  <c r="K25" i="3"/>
  <c r="J19" i="3"/>
  <c r="J20" i="3"/>
  <c r="J24" i="3"/>
  <c r="W18" i="3"/>
  <c r="V18" i="3"/>
  <c r="U18" i="3"/>
  <c r="T18" i="3"/>
  <c r="R18" i="3"/>
  <c r="Q18" i="3"/>
  <c r="O18" i="3"/>
  <c r="H18" i="3"/>
  <c r="L18" i="3" l="1"/>
  <c r="J18" i="3"/>
  <c r="X18" i="3"/>
  <c r="S18" i="3"/>
  <c r="N18" i="3" l="1"/>
  <c r="Y18" i="3" s="1"/>
  <c r="Z18" i="3" s="1"/>
  <c r="N24" i="3" l="1"/>
  <c r="S23" i="3"/>
  <c r="S24" i="3" l="1"/>
  <c r="X24" i="3"/>
  <c r="Y24" i="3" l="1"/>
  <c r="Z24" i="3" s="1"/>
  <c r="X25" i="3" l="1"/>
  <c r="S25" i="3"/>
  <c r="N25" i="3"/>
  <c r="X23" i="3"/>
  <c r="N23" i="3"/>
  <c r="X22" i="3"/>
  <c r="S22" i="3"/>
  <c r="N22" i="3"/>
  <c r="X21" i="3"/>
  <c r="S21" i="3"/>
  <c r="N21" i="3"/>
  <c r="X20" i="3"/>
  <c r="S20" i="3"/>
  <c r="N20" i="3"/>
  <c r="X19" i="3"/>
  <c r="S19" i="3"/>
  <c r="Y23" i="3" l="1"/>
  <c r="Z23" i="3" s="1"/>
  <c r="Y25" i="3"/>
  <c r="Z25" i="3" s="1"/>
  <c r="Y22" i="3"/>
  <c r="Z22" i="3" s="1"/>
  <c r="Y20" i="3"/>
  <c r="Z20" i="3" s="1"/>
  <c r="Y21" i="3"/>
  <c r="Z21" i="3" s="1"/>
  <c r="N19" i="3"/>
  <c r="Y19" i="3" s="1"/>
  <c r="Z19" i="3" l="1"/>
</calcChain>
</file>

<file path=xl/sharedStrings.xml><?xml version="1.0" encoding="utf-8"?>
<sst xmlns="http://schemas.openxmlformats.org/spreadsheetml/2006/main" count="72" uniqueCount="67">
  <si>
    <t>Ser la institución rectora del desarrollo económico nacional para crear oportunidades de inversión y generación de empleo formal.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</si>
  <si>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</si>
  <si>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 xml:space="preserve">VINCULACIÓN INSTITUCIONAL </t>
  </si>
  <si>
    <t>UNIDAD DE MEDIDA</t>
  </si>
  <si>
    <t xml:space="preserve">ACCIONES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</si>
  <si>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</si>
  <si>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</si>
  <si>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</si>
  <si>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</si>
  <si>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</si>
  <si>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</si>
  <si>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</si>
  <si>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</si>
  <si>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t xml:space="preserve">Sep </t>
  </si>
  <si>
    <t xml:space="preserve">Oct </t>
  </si>
  <si>
    <t>Nov</t>
  </si>
  <si>
    <t xml:space="preserve">Dic </t>
  </si>
  <si>
    <t>Persona</t>
  </si>
  <si>
    <t xml:space="preserve">Documento </t>
  </si>
  <si>
    <t>Registro de marcas, patentes y derechos de autor.</t>
  </si>
  <si>
    <t xml:space="preserve">Registro de nombres comerciales y señales de propaganda </t>
  </si>
  <si>
    <t xml:space="preserve">Registro de renovaciones, traspasos y modificaciones de marcas </t>
  </si>
  <si>
    <t xml:space="preserve">Anualidades de Patentes de invención, modelos de utilidad y diseños industriales </t>
  </si>
  <si>
    <t>Implementación del boletín oficial -BORPI-</t>
  </si>
  <si>
    <t xml:space="preserve">Generar las condiciones que permitan la atracción de inversiones para la creación de empleo digno y así promover el desarrollo económico de los guatemaltecos.  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</si>
  <si>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</si>
  <si>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</si>
  <si>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</si>
  <si>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</si>
  <si>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</si>
  <si>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</si>
  <si>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</si>
  <si>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</si>
  <si>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</si>
  <si>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</si>
  <si>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 Servicios de Registro de Patentes Comerciales y Títulos de Propiedad Intelectual.</t>
  </si>
  <si>
    <t xml:space="preserve">REGISTRO DE LA PROPIEDAD INTELECTUAL </t>
  </si>
  <si>
    <t>No.</t>
  </si>
  <si>
    <t>VISIÓN</t>
  </si>
  <si>
    <t>MISIÓN</t>
  </si>
  <si>
    <t>OBJETIVO ESTRATÉGICO</t>
  </si>
  <si>
    <t>Brindar certeza jurídica a través de los servicios registrales que presta el Ministerio de Economía.</t>
  </si>
  <si>
    <t xml:space="preserve">INDICADOR </t>
  </si>
  <si>
    <t>Búsquedas</t>
  </si>
  <si>
    <t xml:space="preserve">META VIGENTE 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</si>
  <si>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</si>
  <si>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</si>
  <si>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                                                             </t>
  </si>
  <si>
    <t>Protección, estímulo y fomento de la actividad intelectual que tienen aplicación en el campo de la industria y el comercio  y en participar a lo relativo a la adquisición, mantenimiento y protección de los signos distintivos, de las patentes de invención, y de los modelos de utilidad de los diseños industriales, así como la protección de los secretos empresariales y disposiciones relacionadas con el combate de la competencia desleal, en cumplimiento de la Ley de Propiedad Industrial y Ley de Derechos de Autor y Derechos Conexos y sus Modificaciones.</t>
  </si>
  <si>
    <t>Personas individuales y jurídicas beneficiadas con  servicios de registro de  patentes comerciales y títulos de propiedad intelectual</t>
  </si>
  <si>
    <t>Resoluciones, notificaciones y edictos</t>
  </si>
  <si>
    <t xml:space="preserve">Tasa  de personas individuales y jurídicas beneficiadas con servicios registrales simplificados y automatizados  </t>
  </si>
  <si>
    <t xml:space="preserve">Personas individuales y jurídicas beneficiadas con títulos de derechos de propiedad intelectual </t>
  </si>
  <si>
    <t>¨Registro</t>
  </si>
  <si>
    <t xml:space="preserve">SEGUIMIENTO MENSUAL Y CUATRIMESTRAL  DE EJECUCIÓN DE METAS FÍSICAS </t>
  </si>
  <si>
    <t xml:space="preserve">RESULTADO FINAL </t>
  </si>
  <si>
    <t xml:space="preserve">Para el año 2025 se ha incrementado en 10.0 puntos porcentuales el flujo de Inversión Extranjera Directa en el país, que permite mejoras en el crecimiento económico y el empleo productivo (Línea base US$998.2 millones en 2019 a 1,098.2 en el 2025).  
</t>
  </si>
  <si>
    <t>EJECUCIÓN MENSUAL, CUATRIMESTRAL Y ANUAL,  POA 2026</t>
  </si>
  <si>
    <t xml:space="preserve">        MINISTERIO DE ECONOMÍA 
MATRIZ DE PLANIFICACIÓN, POA 2026</t>
  </si>
  <si>
    <r>
      <rPr>
        <b/>
        <sz val="10"/>
        <rFont val="Times New Roman"/>
        <family val="1"/>
      </rPr>
      <t xml:space="preserve">Vinculación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</si>
  <si>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 xml:space="preserve">Para el 2030 se ha incrementado a 284,740 el número de personas individuales y jurídicas beneficiadas con servicios registrales (Línea base de 242,740 en 2023 a 284,740 en 2030).   </t>
  </si>
  <si>
    <t>PRESUPUESTO APROBADO MEDIANTE DECRETO 36-2024, LEY DE PRESUPUESTO GENERAL DE INGRESOS Y EGRESOS DEL ESTADO PARA EL EJERCICIO FISCAL 2025, VIGENTE PARA EL EJERCICIO FISCAL 2026</t>
  </si>
  <si>
    <t>PROGRAMA 11: SERVICIOS REGISTRALES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</si>
  <si>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</si>
  <si>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PRESUPUESTO VIGENTE 2026     EN  Q.</t>
  </si>
  <si>
    <t xml:space="preserve">32.75 % DE EJECUCIÓN
</t>
  </si>
  <si>
    <t>RPI-MET-6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</si>
</sst>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sz val="12"/>
      <name val="Arial"/>
      <family val="2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theme="0"/>
      <name val="Times New Roman"/>
      <family val="1"/>
    </font>
    <font>
      <b/>
      <sz val="9"/>
      <color indexed="8"/>
      <name val="Times New Roman"/>
      <family val="1"/>
    </font>
    <font>
      <b/>
      <sz val="14"/>
      <name val="Arial"/>
      <family val="2"/>
    </font>
    <font>
      <b/>
      <sz val="10"/>
      <color theme="0"/>
      <name val="Times New Roman"/>
      <family val="1"/>
    </font>
    <font>
      <b/>
      <sz val="7.5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b/>
      <sz val="10"/>
      <color theme="1"/>
      <name val="Candar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" fillId="0" borderId="1"/>
  </cellStyleXfs>
  <cellXfs count="83">
    <xf numFmtId="0" fontId="0" fillId="0" borderId="0" xfId="0"/>
    <xf numFmtId="0" fontId="4" fillId="0" borderId="0" xfId="1"/>
    <xf numFmtId="0" fontId="4" fillId="0" borderId="1" xfId="1" applyBorder="1"/>
    <xf numFmtId="4" fontId="8" fillId="2" borderId="1" xfId="1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3" fontId="11" fillId="2" borderId="1" xfId="1" applyNumberFormat="1" applyFont="1" applyFill="1" applyBorder="1" applyAlignment="1">
      <alignment horizontal="center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justify" vertical="top" wrapText="1"/>
    </xf>
    <xf numFmtId="0" fontId="3" fillId="2" borderId="1" xfId="4" applyFont="1" applyFill="1" applyBorder="1" applyAlignment="1">
      <alignment horizontal="justify" vertical="top" wrapText="1"/>
    </xf>
    <xf numFmtId="164" fontId="6" fillId="2" borderId="1" xfId="1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3" fontId="3" fillId="2" borderId="1" xfId="1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justify" vertical="top" wrapText="1"/>
    </xf>
    <xf numFmtId="3" fontId="5" fillId="2" borderId="1" xfId="0" applyNumberFormat="1" applyFont="1" applyFill="1" applyBorder="1" applyAlignment="1">
      <alignment horizontal="center" vertical="top"/>
    </xf>
    <xf numFmtId="9" fontId="11" fillId="2" borderId="1" xfId="1" applyNumberFormat="1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justify" vertical="top" wrapText="1"/>
    </xf>
    <xf numFmtId="0" fontId="10" fillId="2" borderId="11" xfId="0" applyFont="1" applyFill="1" applyBorder="1" applyAlignment="1">
      <alignment horizontal="justify" vertical="top" wrapText="1"/>
    </xf>
    <xf numFmtId="0" fontId="10" fillId="2" borderId="12" xfId="0" applyFont="1" applyFill="1" applyBorder="1" applyAlignment="1">
      <alignment horizontal="justify" vertical="top" wrapText="1"/>
    </xf>
    <xf numFmtId="3" fontId="12" fillId="2" borderId="3" xfId="0" applyNumberFormat="1" applyFont="1" applyFill="1" applyBorder="1" applyAlignment="1">
      <alignment horizontal="justify" vertical="top" wrapText="1"/>
    </xf>
    <xf numFmtId="3" fontId="11" fillId="2" borderId="1" xfId="1" applyNumberFormat="1" applyFont="1" applyFill="1" applyBorder="1" applyAlignment="1">
      <alignment horizontal="center" vertical="top"/>
    </xf>
    <xf numFmtId="0" fontId="5" fillId="6" borderId="1" xfId="1" applyFont="1" applyFill="1" applyBorder="1" applyAlignment="1">
      <alignment vertical="center" wrapText="1"/>
    </xf>
    <xf numFmtId="0" fontId="20" fillId="0" borderId="0" xfId="1" applyFont="1"/>
    <xf numFmtId="0" fontId="11" fillId="2" borderId="1" xfId="1" applyFont="1" applyFill="1" applyBorder="1" applyAlignment="1">
      <alignment horizontal="center" vertical="top" wrapText="1"/>
    </xf>
    <xf numFmtId="0" fontId="5" fillId="3" borderId="7" xfId="1" applyFont="1" applyFill="1" applyBorder="1" applyAlignment="1">
      <alignment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top" wrapText="1"/>
    </xf>
    <xf numFmtId="0" fontId="16" fillId="10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justify" vertical="top" wrapText="1"/>
    </xf>
    <xf numFmtId="0" fontId="5" fillId="2" borderId="3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8" fillId="5" borderId="3" xfId="1" applyFont="1" applyFill="1" applyBorder="1" applyAlignment="1">
      <alignment horizontal="left" vertical="center" wrapText="1"/>
    </xf>
    <xf numFmtId="0" fontId="18" fillId="5" borderId="5" xfId="1" applyFont="1" applyFill="1" applyBorder="1" applyAlignment="1">
      <alignment horizontal="left" vertical="center" wrapText="1"/>
    </xf>
    <xf numFmtId="0" fontId="21" fillId="5" borderId="3" xfId="1" applyFont="1" applyFill="1" applyBorder="1" applyAlignment="1">
      <alignment horizontal="center" vertical="center" wrapText="1"/>
    </xf>
    <xf numFmtId="0" fontId="21" fillId="5" borderId="5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justify" vertical="top" wrapText="1"/>
    </xf>
    <xf numFmtId="0" fontId="5" fillId="4" borderId="5" xfId="0" applyFont="1" applyFill="1" applyBorder="1" applyAlignment="1">
      <alignment horizontal="justify" vertical="top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top" wrapText="1"/>
    </xf>
    <xf numFmtId="0" fontId="18" fillId="5" borderId="3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9" fillId="2" borderId="10" xfId="1" applyFont="1" applyFill="1" applyBorder="1" applyAlignment="1">
      <alignment horizontal="center" vertical="top" wrapText="1"/>
    </xf>
    <xf numFmtId="0" fontId="9" fillId="2" borderId="11" xfId="1" applyFont="1" applyFill="1" applyBorder="1" applyAlignment="1">
      <alignment horizontal="center" vertical="top" wrapText="1"/>
    </xf>
    <xf numFmtId="0" fontId="9" fillId="2" borderId="12" xfId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0" fontId="9" fillId="2" borderId="5" xfId="1" applyFont="1" applyFill="1" applyBorder="1" applyAlignment="1">
      <alignment horizontal="center" vertical="top" wrapText="1"/>
    </xf>
    <xf numFmtId="0" fontId="9" fillId="2" borderId="4" xfId="1" applyFont="1" applyFill="1" applyBorder="1" applyAlignment="1">
      <alignment horizontal="center" vertical="top" wrapText="1"/>
    </xf>
    <xf numFmtId="0" fontId="24" fillId="0" borderId="1" xfId="1" applyFont="1" applyBorder="1" applyAlignment="1">
      <alignment horizontal="left" vertical="top" wrapText="1"/>
    </xf>
    <xf numFmtId="0" fontId="24" fillId="2" borderId="1" xfId="0" applyFont="1" applyFill="1" applyBorder="1" applyAlignment="1">
      <alignment horizontal="justify" vertical="justify" wrapText="1"/>
    </xf>
    <xf numFmtId="0" fontId="24" fillId="0" borderId="3" xfId="1" applyFont="1" applyBorder="1" applyAlignment="1">
      <alignment horizontal="left" vertical="center" wrapText="1"/>
    </xf>
    <xf numFmtId="0" fontId="24" fillId="0" borderId="5" xfId="1" applyFont="1" applyBorder="1" applyAlignment="1">
      <alignment horizontal="left" vertical="center" wrapText="1"/>
    </xf>
    <xf numFmtId="0" fontId="24" fillId="0" borderId="4" xfId="1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justify" vertical="justify"/>
    </xf>
    <xf numFmtId="0" fontId="23" fillId="2" borderId="3" xfId="0" applyFont="1" applyFill="1" applyBorder="1" applyAlignment="1">
      <alignment vertical="top" wrapText="1"/>
    </xf>
    <xf numFmtId="0" fontId="23" fillId="2" borderId="5" xfId="0" applyFont="1" applyFill="1" applyBorder="1" applyAlignment="1">
      <alignment vertical="top" wrapText="1"/>
    </xf>
    <xf numFmtId="0" fontId="15" fillId="0" borderId="1" xfId="1" applyFont="1" applyBorder="1" applyAlignment="1">
      <alignment horizontal="left" vertical="top" wrapText="1"/>
    </xf>
    <xf numFmtId="0" fontId="14" fillId="8" borderId="1" xfId="0" applyFont="1" applyFill="1" applyBorder="1" applyAlignment="1">
      <alignment horizontal="justify" vertical="justify" wrapText="1"/>
    </xf>
    <xf numFmtId="0" fontId="2" fillId="9" borderId="3" xfId="1" applyFont="1" applyFill="1" applyBorder="1" applyAlignment="1">
      <alignment horizontal="left" vertical="center" wrapText="1"/>
    </xf>
    <xf numFmtId="0" fontId="2" fillId="9" borderId="5" xfId="1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</cellXfs>
  <cellStyles count="10">
    <cellStyle name="Estilo 1" xfId="9" xr:uid="{00000000-0005-0000-0000-000000000000}"/>
    <cellStyle name="Millares 2" xfId="6" xr:uid="{00000000-0005-0000-0000-000002000000}"/>
    <cellStyle name="Millares 2 2" xfId="8" xr:uid="{00000000-0005-0000-0000-000003000000}"/>
    <cellStyle name="Normal" xfId="0" builtinId="0"/>
    <cellStyle name="Normal 2" xfId="3" xr:uid="{00000000-0005-0000-0000-000005000000}"/>
    <cellStyle name="Normal 2 2 2" xfId="4" xr:uid="{00000000-0005-0000-0000-000006000000}"/>
    <cellStyle name="Normal 3" xfId="5" xr:uid="{00000000-0005-0000-0000-000007000000}"/>
    <cellStyle name="Normal 3 3" xfId="2" xr:uid="{00000000-0005-0000-0000-000008000000}"/>
    <cellStyle name="Normal 4" xfId="1" xr:uid="{00000000-0005-0000-0000-000009000000}"/>
    <cellStyle name="Porcentaje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4</xdr:col>
      <xdr:colOff>199836</xdr:colOff>
      <xdr:row>2</xdr:row>
      <xdr:rowOff>276291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37762F-C6A4-4466-B426-D2911C354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4325"/>
          <a:ext cx="2219136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4A4-30C3-46FD-8731-309B8CB863F2}">
  <dimension ref="A1:AB26"/>
  <sheetViews>
    <sheetView tabSelected="1" workbookViewId="0">
      <selection activeCell="D7" sqref="D7:AB7"/>
    </sheetView>
  </sheetViews>
  <sheetFormatPr baseColWidth="10" defaultRowHeight="15" x14ac:dyDescent="0.25"/>
  <cols>
    <col min="1" max="1" width="4.140625" customWidth="1"/>
    <col min="2" max="2" width="12.28515625" customWidth="1"/>
    <col min="3" max="3" width="2.85546875" customWidth="1"/>
    <col min="4" max="4" width="11" customWidth="1"/>
    <col min="5" max="5" width="20" customWidth="1"/>
    <col min="6" max="6" width="19.42578125" customWidth="1"/>
    <col min="7" max="7" width="12.7109375" customWidth="1"/>
    <col min="8" max="9" width="9.7109375" customWidth="1"/>
    <col min="10" max="10" width="9.5703125" hidden="1" customWidth="1"/>
    <col min="11" max="11" width="7.7109375" hidden="1" customWidth="1"/>
    <col min="12" max="12" width="8.140625" hidden="1" customWidth="1"/>
    <col min="13" max="13" width="7.7109375" hidden="1" customWidth="1"/>
    <col min="14" max="14" width="14.140625" customWidth="1"/>
    <col min="15" max="15" width="8.5703125" hidden="1" customWidth="1"/>
    <col min="16" max="16" width="7.85546875" customWidth="1"/>
    <col min="17" max="17" width="8.7109375" hidden="1" customWidth="1"/>
    <col min="18" max="18" width="7.85546875" hidden="1" customWidth="1"/>
    <col min="19" max="19" width="11.42578125" customWidth="1"/>
    <col min="20" max="24" width="11.42578125" hidden="1" customWidth="1"/>
    <col min="25" max="25" width="11.140625" customWidth="1"/>
    <col min="27" max="27" width="12.42578125" customWidth="1"/>
    <col min="28" max="28" width="19.42578125" customWidth="1"/>
  </cols>
  <sheetData>
    <row r="1" spans="1:28" ht="18" x14ac:dyDescent="0.25">
      <c r="A1" s="24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5" customHeight="1" x14ac:dyDescent="0.25">
      <c r="A2" s="77" t="s">
        <v>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9"/>
    </row>
    <row r="3" spans="1:28" ht="24" customHeight="1" x14ac:dyDescent="0.25">
      <c r="A3" s="80" t="s">
        <v>54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customHeight="1" x14ac:dyDescent="0.25">
      <c r="A4" s="81" t="s">
        <v>38</v>
      </c>
      <c r="B4" s="81"/>
      <c r="C4" s="81"/>
      <c r="D4" s="82" t="s">
        <v>0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ht="15" customHeight="1" x14ac:dyDescent="0.25">
      <c r="A5" s="65" t="s">
        <v>39</v>
      </c>
      <c r="B5" s="65"/>
      <c r="C5" s="65"/>
      <c r="D5" s="66" t="s">
        <v>1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</row>
    <row r="6" spans="1:28" ht="32.25" customHeight="1" x14ac:dyDescent="0.25">
      <c r="A6" s="65" t="s">
        <v>40</v>
      </c>
      <c r="B6" s="65"/>
      <c r="C6" s="65"/>
      <c r="D6" s="66" t="s">
        <v>24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1:28" ht="144" customHeight="1" x14ac:dyDescent="0.25">
      <c r="A7" s="67" t="s">
        <v>2</v>
      </c>
      <c r="B7" s="68"/>
      <c r="C7" s="69"/>
      <c r="D7" s="70" t="s">
        <v>59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1:28" ht="19.5" customHeight="1" x14ac:dyDescent="0.25">
      <c r="A8" s="73" t="s">
        <v>55</v>
      </c>
      <c r="B8" s="73"/>
      <c r="C8" s="73"/>
      <c r="D8" s="74" t="s">
        <v>56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17.25" customHeight="1" x14ac:dyDescent="0.25">
      <c r="A9" s="75" t="s">
        <v>62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</row>
    <row r="10" spans="1:28" ht="15.75" customHeight="1" x14ac:dyDescent="0.25">
      <c r="A10" s="36" t="s">
        <v>32</v>
      </c>
      <c r="B10" s="36"/>
      <c r="C10" s="36"/>
      <c r="D10" s="36"/>
      <c r="E10" s="71" t="s">
        <v>41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5.75" customHeight="1" x14ac:dyDescent="0.25">
      <c r="A11" s="36" t="s">
        <v>25</v>
      </c>
      <c r="B11" s="36"/>
      <c r="C11" s="36"/>
      <c r="D11" s="36"/>
      <c r="E11" s="37" t="s">
        <v>60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ht="15.75" customHeight="1" x14ac:dyDescent="0.25">
      <c r="A12" s="38" t="s">
        <v>42</v>
      </c>
      <c r="B12" s="39"/>
      <c r="C12" s="39"/>
      <c r="D12" s="40"/>
      <c r="E12" s="41" t="s">
        <v>51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ht="15.75" customHeight="1" x14ac:dyDescent="0.25">
      <c r="A13" s="43" t="s">
        <v>36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customHeight="1" x14ac:dyDescent="0.25">
      <c r="A14" s="47" t="s">
        <v>33</v>
      </c>
      <c r="B14" s="47"/>
      <c r="C14" s="47"/>
      <c r="D14" s="47"/>
      <c r="E14" s="48" t="s">
        <v>48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</row>
    <row r="15" spans="1:28" ht="15.75" customHeight="1" x14ac:dyDescent="0.25">
      <c r="A15" s="47" t="s">
        <v>34</v>
      </c>
      <c r="B15" s="47"/>
      <c r="C15" s="47"/>
      <c r="D15" s="47"/>
      <c r="E15" s="57" t="s">
        <v>35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</row>
    <row r="16" spans="1:28" ht="15.75" x14ac:dyDescent="0.25">
      <c r="A16" s="23"/>
      <c r="B16" s="54" t="s">
        <v>57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</row>
    <row r="17" spans="1:28" ht="51" customHeight="1" x14ac:dyDescent="0.25">
      <c r="A17" s="26" t="s">
        <v>37</v>
      </c>
      <c r="B17" s="50" t="s">
        <v>26</v>
      </c>
      <c r="C17" s="51"/>
      <c r="D17" s="52"/>
      <c r="E17" s="27" t="s">
        <v>27</v>
      </c>
      <c r="F17" s="28" t="s">
        <v>4</v>
      </c>
      <c r="G17" s="29" t="s">
        <v>3</v>
      </c>
      <c r="H17" s="30" t="s">
        <v>28</v>
      </c>
      <c r="I17" s="30" t="s">
        <v>44</v>
      </c>
      <c r="J17" s="31" t="s">
        <v>5</v>
      </c>
      <c r="K17" s="31" t="s">
        <v>6</v>
      </c>
      <c r="L17" s="31" t="s">
        <v>7</v>
      </c>
      <c r="M17" s="31" t="s">
        <v>8</v>
      </c>
      <c r="N17" s="32" t="s">
        <v>63</v>
      </c>
      <c r="O17" s="33" t="s">
        <v>9</v>
      </c>
      <c r="P17" s="33" t="s">
        <v>10</v>
      </c>
      <c r="Q17" s="33" t="s">
        <v>11</v>
      </c>
      <c r="R17" s="33" t="s">
        <v>12</v>
      </c>
      <c r="S17" s="32" t="s">
        <v>45</v>
      </c>
      <c r="T17" s="33" t="s">
        <v>13</v>
      </c>
      <c r="U17" s="33" t="s">
        <v>14</v>
      </c>
      <c r="V17" s="33" t="s">
        <v>15</v>
      </c>
      <c r="W17" s="33" t="s">
        <v>16</v>
      </c>
      <c r="X17" s="32" t="s">
        <v>46</v>
      </c>
      <c r="Y17" s="32" t="s">
        <v>29</v>
      </c>
      <c r="Z17" s="32" t="s">
        <v>30</v>
      </c>
      <c r="AA17" s="32" t="s">
        <v>64</v>
      </c>
      <c r="AB17" s="32" t="s">
        <v>31</v>
      </c>
    </row>
    <row r="18" spans="1:28" ht="51" customHeight="1" x14ac:dyDescent="0.25">
      <c r="A18" s="2"/>
      <c r="B18" s="56" t="s">
        <v>49</v>
      </c>
      <c r="C18" s="56"/>
      <c r="D18" s="56"/>
      <c r="E18" s="15" t="s">
        <v>52</v>
      </c>
      <c r="F18" s="7"/>
      <c r="G18" s="4" t="s">
        <v>17</v>
      </c>
      <c r="H18" s="8">
        <f>+H19+H20+H21</f>
        <v>26700</v>
      </c>
      <c r="I18" s="8">
        <f>+I19+I20+I21</f>
        <v>34984</v>
      </c>
      <c r="J18" s="8">
        <f>+J19+J20+J21</f>
        <v>2448</v>
      </c>
      <c r="K18" s="8">
        <f t="shared" ref="K18:M18" si="0">+K19+K20+K21</f>
        <v>3082</v>
      </c>
      <c r="L18" s="8">
        <f t="shared" si="0"/>
        <v>2653</v>
      </c>
      <c r="M18" s="8">
        <f t="shared" si="0"/>
        <v>3399</v>
      </c>
      <c r="N18" s="16">
        <f>SUM(J18:M18)</f>
        <v>11582</v>
      </c>
      <c r="O18" s="8">
        <f t="shared" ref="O18:R18" si="1">+O19+O20+O21</f>
        <v>2544</v>
      </c>
      <c r="P18" s="8">
        <f t="shared" si="1"/>
        <v>2905</v>
      </c>
      <c r="Q18" s="8">
        <f t="shared" si="1"/>
        <v>0</v>
      </c>
      <c r="R18" s="8">
        <f t="shared" si="1"/>
        <v>0</v>
      </c>
      <c r="S18" s="16">
        <f>SUM(O18:R18)</f>
        <v>5449</v>
      </c>
      <c r="T18" s="8">
        <f t="shared" ref="T18:W18" si="2">+T19+T20+T21</f>
        <v>0</v>
      </c>
      <c r="U18" s="8">
        <f t="shared" si="2"/>
        <v>0</v>
      </c>
      <c r="V18" s="8">
        <f t="shared" si="2"/>
        <v>0</v>
      </c>
      <c r="W18" s="8">
        <f t="shared" si="2"/>
        <v>0</v>
      </c>
      <c r="X18" s="16">
        <f>SUM(T18:W18)</f>
        <v>0</v>
      </c>
      <c r="Y18" s="16">
        <f t="shared" ref="Y18" si="3">+X18+S18+N18</f>
        <v>17031</v>
      </c>
      <c r="Z18" s="34">
        <f>SUM(Y18/I18)</f>
        <v>0.48682254745026299</v>
      </c>
      <c r="AA18" s="3">
        <v>19341188</v>
      </c>
      <c r="AB18" s="35" t="s">
        <v>65</v>
      </c>
    </row>
    <row r="19" spans="1:28" ht="38.25" x14ac:dyDescent="0.25">
      <c r="A19" s="2"/>
      <c r="B19" s="18"/>
      <c r="C19" s="19"/>
      <c r="D19" s="20"/>
      <c r="E19" s="21"/>
      <c r="F19" s="10" t="s">
        <v>19</v>
      </c>
      <c r="G19" s="6" t="s">
        <v>53</v>
      </c>
      <c r="H19" s="14">
        <v>20000</v>
      </c>
      <c r="I19" s="7">
        <f>20000+2720-3000+8897</f>
        <v>28617</v>
      </c>
      <c r="J19" s="7">
        <f>2448-13-542</f>
        <v>1893</v>
      </c>
      <c r="K19" s="7">
        <f>442+1319+299+1022-11-525</f>
        <v>2546</v>
      </c>
      <c r="L19" s="7">
        <f>272+1648+733-26-586</f>
        <v>2041</v>
      </c>
      <c r="M19" s="7">
        <f>683+251+331+2134-746-23</f>
        <v>2630</v>
      </c>
      <c r="N19" s="7">
        <f>SUM(J19:M19)</f>
        <v>9110</v>
      </c>
      <c r="O19" s="7">
        <v>1949</v>
      </c>
      <c r="P19" s="7">
        <f>2905-657-36</f>
        <v>2212</v>
      </c>
      <c r="Q19" s="7"/>
      <c r="R19" s="7"/>
      <c r="S19" s="7">
        <f t="shared" ref="S19:S25" si="4">SUM(O19:R19)</f>
        <v>4161</v>
      </c>
      <c r="T19" s="7">
        <v>0</v>
      </c>
      <c r="U19" s="7">
        <v>0</v>
      </c>
      <c r="V19" s="7">
        <v>0</v>
      </c>
      <c r="W19" s="7">
        <v>0</v>
      </c>
      <c r="X19" s="7">
        <f t="shared" ref="X19:X25" si="5">SUM(T19:W19)</f>
        <v>0</v>
      </c>
      <c r="Y19" s="12">
        <f>+X19+S19+N19</f>
        <v>13271</v>
      </c>
      <c r="Z19" s="17">
        <f t="shared" ref="Z19:Z25" si="6">SUM(Y19/I19)</f>
        <v>0.46374532620470349</v>
      </c>
      <c r="AA19" s="3"/>
      <c r="AB19" s="3"/>
    </row>
    <row r="20" spans="1:28" ht="38.25" x14ac:dyDescent="0.25">
      <c r="A20" s="2"/>
      <c r="B20" s="18"/>
      <c r="C20" s="19"/>
      <c r="D20" s="20"/>
      <c r="E20" s="9"/>
      <c r="F20" s="10" t="s">
        <v>20</v>
      </c>
      <c r="G20" s="6" t="s">
        <v>53</v>
      </c>
      <c r="H20" s="14">
        <v>1200</v>
      </c>
      <c r="I20" s="7">
        <f>1200-333</f>
        <v>867</v>
      </c>
      <c r="J20" s="7">
        <f>1+12</f>
        <v>13</v>
      </c>
      <c r="K20" s="7">
        <v>11</v>
      </c>
      <c r="L20" s="7">
        <v>26</v>
      </c>
      <c r="M20" s="7">
        <v>23</v>
      </c>
      <c r="N20" s="7">
        <f t="shared" ref="N20:N25" si="7">SUM(J20:M20)</f>
        <v>73</v>
      </c>
      <c r="O20" s="7">
        <v>27</v>
      </c>
      <c r="P20" s="7">
        <v>36</v>
      </c>
      <c r="Q20" s="7"/>
      <c r="R20" s="7"/>
      <c r="S20" s="22">
        <f t="shared" si="4"/>
        <v>63</v>
      </c>
      <c r="T20" s="7">
        <v>0</v>
      </c>
      <c r="U20" s="7">
        <v>0</v>
      </c>
      <c r="V20" s="7">
        <v>0</v>
      </c>
      <c r="W20" s="7">
        <v>0</v>
      </c>
      <c r="X20" s="7">
        <f t="shared" si="5"/>
        <v>0</v>
      </c>
      <c r="Y20" s="12">
        <f t="shared" ref="Y20:Y25" si="8">+X20+S20+N20</f>
        <v>136</v>
      </c>
      <c r="Z20" s="17">
        <f>SUM(Y20/I20)</f>
        <v>0.15686274509803921</v>
      </c>
      <c r="AA20" s="3"/>
      <c r="AB20" s="3"/>
    </row>
    <row r="21" spans="1:28" ht="63.75" x14ac:dyDescent="0.25">
      <c r="A21" s="2"/>
      <c r="B21" s="18"/>
      <c r="C21" s="19"/>
      <c r="D21" s="20"/>
      <c r="E21" s="9"/>
      <c r="F21" s="10" t="s">
        <v>21</v>
      </c>
      <c r="G21" s="6" t="s">
        <v>53</v>
      </c>
      <c r="H21" s="14">
        <v>5500</v>
      </c>
      <c r="I21" s="7">
        <v>5500</v>
      </c>
      <c r="J21" s="7">
        <v>542</v>
      </c>
      <c r="K21" s="7">
        <v>525</v>
      </c>
      <c r="L21" s="7">
        <v>586</v>
      </c>
      <c r="M21" s="7">
        <f>221+59+466</f>
        <v>746</v>
      </c>
      <c r="N21" s="7">
        <f t="shared" si="7"/>
        <v>2399</v>
      </c>
      <c r="O21" s="7">
        <v>568</v>
      </c>
      <c r="P21" s="7">
        <v>657</v>
      </c>
      <c r="Q21" s="7"/>
      <c r="R21" s="7"/>
      <c r="S21" s="7">
        <f t="shared" si="4"/>
        <v>1225</v>
      </c>
      <c r="T21" s="7">
        <v>0</v>
      </c>
      <c r="U21" s="7">
        <v>0</v>
      </c>
      <c r="V21" s="7">
        <v>0</v>
      </c>
      <c r="W21" s="7">
        <v>0</v>
      </c>
      <c r="X21" s="7">
        <f t="shared" si="5"/>
        <v>0</v>
      </c>
      <c r="Y21" s="12">
        <f t="shared" si="8"/>
        <v>3624</v>
      </c>
      <c r="Z21" s="17">
        <f t="shared" si="6"/>
        <v>0.65890909090909089</v>
      </c>
      <c r="AA21" s="3"/>
      <c r="AB21" s="3"/>
    </row>
    <row r="22" spans="1:28" ht="51" x14ac:dyDescent="0.25">
      <c r="A22" s="2"/>
      <c r="B22" s="53"/>
      <c r="C22" s="53"/>
      <c r="D22" s="53"/>
      <c r="E22" s="6"/>
      <c r="F22" s="10" t="s">
        <v>22</v>
      </c>
      <c r="G22" s="6" t="s">
        <v>53</v>
      </c>
      <c r="H22" s="14">
        <v>1800</v>
      </c>
      <c r="I22" s="7">
        <v>1800</v>
      </c>
      <c r="J22" s="7">
        <v>141</v>
      </c>
      <c r="K22" s="7">
        <v>137</v>
      </c>
      <c r="L22" s="7">
        <v>148</v>
      </c>
      <c r="M22" s="7">
        <v>144</v>
      </c>
      <c r="N22" s="12">
        <f t="shared" si="7"/>
        <v>570</v>
      </c>
      <c r="O22" s="12">
        <v>150</v>
      </c>
      <c r="P22" s="12">
        <v>108</v>
      </c>
      <c r="Q22" s="12"/>
      <c r="R22" s="12"/>
      <c r="S22" s="12">
        <f t="shared" si="4"/>
        <v>258</v>
      </c>
      <c r="T22" s="12">
        <v>0</v>
      </c>
      <c r="U22" s="12">
        <v>0</v>
      </c>
      <c r="V22" s="12">
        <v>0</v>
      </c>
      <c r="W22" s="12">
        <v>0</v>
      </c>
      <c r="X22" s="12">
        <f t="shared" si="5"/>
        <v>0</v>
      </c>
      <c r="Y22" s="12">
        <f t="shared" si="8"/>
        <v>828</v>
      </c>
      <c r="Z22" s="17">
        <f t="shared" si="6"/>
        <v>0.46</v>
      </c>
      <c r="AA22" s="8" t="s">
        <v>47</v>
      </c>
      <c r="AB22" s="5"/>
    </row>
    <row r="23" spans="1:28" ht="25.5" x14ac:dyDescent="0.25">
      <c r="A23" s="2"/>
      <c r="B23" s="59"/>
      <c r="C23" s="60"/>
      <c r="D23" s="61"/>
      <c r="E23" s="13"/>
      <c r="F23" s="10" t="s">
        <v>23</v>
      </c>
      <c r="G23" s="6" t="s">
        <v>18</v>
      </c>
      <c r="H23" s="7">
        <v>12720</v>
      </c>
      <c r="I23" s="7">
        <v>12720</v>
      </c>
      <c r="J23" s="7">
        <v>881</v>
      </c>
      <c r="K23" s="7">
        <v>684</v>
      </c>
      <c r="L23" s="7">
        <v>1420</v>
      </c>
      <c r="M23" s="7">
        <v>1139</v>
      </c>
      <c r="N23" s="12">
        <f t="shared" si="7"/>
        <v>4124</v>
      </c>
      <c r="O23" s="12">
        <v>1301</v>
      </c>
      <c r="P23" s="12">
        <v>1144</v>
      </c>
      <c r="Q23" s="12"/>
      <c r="R23" s="25"/>
      <c r="S23" s="12">
        <f>SUM(O23:R23)</f>
        <v>2445</v>
      </c>
      <c r="T23" s="12">
        <v>0</v>
      </c>
      <c r="U23" s="12">
        <v>0</v>
      </c>
      <c r="V23" s="12">
        <v>0</v>
      </c>
      <c r="W23" s="12">
        <v>0</v>
      </c>
      <c r="X23" s="12">
        <f t="shared" si="5"/>
        <v>0</v>
      </c>
      <c r="Y23" s="12">
        <f>+X23+S23+N23</f>
        <v>6569</v>
      </c>
      <c r="Z23" s="17">
        <f>SUM(Y23/I23)</f>
        <v>0.51643081761006293</v>
      </c>
      <c r="AA23" s="8"/>
      <c r="AB23" s="8"/>
    </row>
    <row r="24" spans="1:28" ht="25.5" x14ac:dyDescent="0.25">
      <c r="A24" s="2"/>
      <c r="B24" s="62"/>
      <c r="C24" s="63"/>
      <c r="D24" s="64"/>
      <c r="E24" s="13"/>
      <c r="F24" s="10" t="s">
        <v>50</v>
      </c>
      <c r="G24" s="6" t="s">
        <v>18</v>
      </c>
      <c r="H24" s="7">
        <v>20400</v>
      </c>
      <c r="I24" s="7">
        <v>20400</v>
      </c>
      <c r="J24" s="7">
        <f>236+633+209+615</f>
        <v>1693</v>
      </c>
      <c r="K24" s="7">
        <f>140+627+280+4+830</f>
        <v>1881</v>
      </c>
      <c r="L24" s="7">
        <f>274+1115+147+391+12</f>
        <v>1939</v>
      </c>
      <c r="M24" s="7">
        <f>298+598+8+7+212+892</f>
        <v>2015</v>
      </c>
      <c r="N24" s="12">
        <f t="shared" si="7"/>
        <v>7528</v>
      </c>
      <c r="O24" s="12">
        <v>1811</v>
      </c>
      <c r="P24" s="12">
        <f>975+1114</f>
        <v>2089</v>
      </c>
      <c r="Q24" s="12"/>
      <c r="R24" s="12"/>
      <c r="S24" s="12">
        <f t="shared" si="4"/>
        <v>3900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5"/>
        <v>0</v>
      </c>
      <c r="Y24" s="12">
        <f t="shared" si="8"/>
        <v>11428</v>
      </c>
      <c r="Z24" s="17">
        <f t="shared" si="6"/>
        <v>0.56019607843137254</v>
      </c>
      <c r="AA24" s="11"/>
      <c r="AB24" s="11"/>
    </row>
    <row r="25" spans="1:28" x14ac:dyDescent="0.25">
      <c r="A25" s="2"/>
      <c r="B25" s="59"/>
      <c r="C25" s="60"/>
      <c r="D25" s="61"/>
      <c r="E25" s="13"/>
      <c r="F25" s="10" t="s">
        <v>43</v>
      </c>
      <c r="G25" s="6" t="s">
        <v>18</v>
      </c>
      <c r="H25" s="7">
        <v>4780</v>
      </c>
      <c r="I25" s="12">
        <v>4780</v>
      </c>
      <c r="J25" s="7">
        <v>320</v>
      </c>
      <c r="K25" s="7">
        <f>316+9</f>
        <v>325</v>
      </c>
      <c r="L25" s="7">
        <f>550+14</f>
        <v>564</v>
      </c>
      <c r="M25" s="7">
        <v>335</v>
      </c>
      <c r="N25" s="12">
        <f t="shared" si="7"/>
        <v>1544</v>
      </c>
      <c r="O25" s="12">
        <v>336</v>
      </c>
      <c r="P25" s="12">
        <v>422</v>
      </c>
      <c r="Q25" s="12"/>
      <c r="R25" s="12"/>
      <c r="S25" s="12">
        <f t="shared" si="4"/>
        <v>758</v>
      </c>
      <c r="T25" s="12">
        <v>0</v>
      </c>
      <c r="U25" s="12">
        <v>0</v>
      </c>
      <c r="V25" s="12">
        <v>0</v>
      </c>
      <c r="W25" s="12">
        <v>0</v>
      </c>
      <c r="X25" s="12">
        <f t="shared" si="5"/>
        <v>0</v>
      </c>
      <c r="Y25" s="12">
        <f t="shared" si="8"/>
        <v>2302</v>
      </c>
      <c r="Z25" s="17">
        <f t="shared" si="6"/>
        <v>0.4815899581589958</v>
      </c>
      <c r="AA25" s="11"/>
      <c r="AB25" s="11"/>
    </row>
    <row r="26" spans="1:28" ht="15.75" customHeight="1" x14ac:dyDescent="0.25">
      <c r="A26" s="45" t="s">
        <v>61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</row>
  </sheetData>
  <mergeCells count="32">
    <mergeCell ref="A2:AB2"/>
    <mergeCell ref="A3:AB3"/>
    <mergeCell ref="A4:C4"/>
    <mergeCell ref="D4:AB4"/>
    <mergeCell ref="A5:C5"/>
    <mergeCell ref="D5:AB5"/>
    <mergeCell ref="A6:C6"/>
    <mergeCell ref="D6:AB6"/>
    <mergeCell ref="A7:C7"/>
    <mergeCell ref="D7:AB7"/>
    <mergeCell ref="A10:D10"/>
    <mergeCell ref="E10:AB10"/>
    <mergeCell ref="A8:C8"/>
    <mergeCell ref="D8:AB8"/>
    <mergeCell ref="A9:AB9"/>
    <mergeCell ref="A26:AB26"/>
    <mergeCell ref="A14:D14"/>
    <mergeCell ref="E14:AB14"/>
    <mergeCell ref="B17:D17"/>
    <mergeCell ref="B22:D22"/>
    <mergeCell ref="B16:AB16"/>
    <mergeCell ref="B18:D18"/>
    <mergeCell ref="A15:D15"/>
    <mergeCell ref="E15:AB15"/>
    <mergeCell ref="B23:D23"/>
    <mergeCell ref="B24:D24"/>
    <mergeCell ref="B25:D25"/>
    <mergeCell ref="A11:D11"/>
    <mergeCell ref="E11:AB11"/>
    <mergeCell ref="A12:D12"/>
    <mergeCell ref="E12:AB12"/>
    <mergeCell ref="A13:AB13"/>
  </mergeCells>
  <printOptions horizontalCentered="1"/>
  <pageMargins left="0.31496062992125984" right="0.31496062992125984" top="0.19685039370078741" bottom="0.35433070866141736" header="0.31496062992125984" footer="0.31496062992125984"/>
  <pageSetup scale="6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luis cifuentes</cp:lastModifiedBy>
  <cp:lastPrinted>2026-07-09T13:42:56Z</cp:lastPrinted>
  <dcterms:created xsi:type="dcterms:W3CDTF">2019-01-08T14:24:40Z</dcterms:created>
  <dcterms:modified xsi:type="dcterms:W3CDTF">2026-07-09T13:43:02Z</dcterms:modified>
</cp:coreProperties>
</file>