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eagate Backup\ERIK\SAMSUNG\mineco2\20200504\informacion_publica\sujetos\CEINFORMA\para_trabajar\202312\"/>
    </mc:Choice>
  </mc:AlternateContent>
  <bookViews>
    <workbookView xWindow="0" yWindow="0" windowWidth="28800" windowHeight="12435" tabRatio="891"/>
  </bookViews>
  <sheets>
    <sheet name="N5 Ejec.POA" sheetId="219" r:id="rId1"/>
  </sheets>
  <definedNames>
    <definedName name="_xlnm._FilterDatabase" localSheetId="0" hidden="1">'N5 Ejec.POA'!$AC$18:$AC$34</definedName>
    <definedName name="_xlnm.Print_Area" localSheetId="0">'N5 Ejec.POA'!$B$1:$AC$34</definedName>
    <definedName name="_xlnm.Print_Titles" localSheetId="0">'N5 Ejec.POA'!$1:$2</definedName>
  </definedNames>
  <calcPr calcId="152511"/>
</workbook>
</file>

<file path=xl/calcChain.xml><?xml version="1.0" encoding="utf-8"?>
<calcChain xmlns="http://schemas.openxmlformats.org/spreadsheetml/2006/main">
  <c r="Y33" i="219" l="1"/>
  <c r="Z33" i="219" s="1"/>
  <c r="AA33" i="219" s="1"/>
  <c r="T33" i="219"/>
  <c r="O33" i="219"/>
  <c r="Y32" i="219"/>
  <c r="Z32" i="219" s="1"/>
  <c r="AA32" i="219" s="1"/>
  <c r="T32" i="219"/>
  <c r="O32" i="219"/>
  <c r="Y31" i="219"/>
  <c r="T31" i="219"/>
  <c r="O31" i="219"/>
  <c r="Z31" i="219" s="1"/>
  <c r="AA31" i="219" s="1"/>
  <c r="Y30" i="219"/>
  <c r="T30" i="219"/>
  <c r="Z30" i="219" s="1"/>
  <c r="AA30" i="219" s="1"/>
  <c r="O30" i="219"/>
  <c r="Y29" i="219"/>
  <c r="T29" i="219"/>
  <c r="O29" i="219"/>
  <c r="Z29" i="219" s="1"/>
  <c r="AA29" i="219" s="1"/>
  <c r="W28" i="219"/>
  <c r="V28" i="219"/>
  <c r="U28" i="219"/>
  <c r="Y28" i="219" s="1"/>
  <c r="S28" i="219"/>
  <c r="R28" i="219"/>
  <c r="Q28" i="219"/>
  <c r="T28" i="219" s="1"/>
  <c r="P28" i="219"/>
  <c r="N28" i="219"/>
  <c r="L28" i="219"/>
  <c r="K28" i="219"/>
  <c r="O28" i="219" s="1"/>
  <c r="Z28" i="219" s="1"/>
  <c r="AA28" i="219" s="1"/>
  <c r="Y27" i="219"/>
  <c r="X27" i="219"/>
  <c r="W27" i="219"/>
  <c r="V27" i="219"/>
  <c r="U27" i="219"/>
  <c r="S27" i="219"/>
  <c r="R27" i="219"/>
  <c r="Q27" i="219"/>
  <c r="T27" i="219" s="1"/>
  <c r="P27" i="219"/>
  <c r="N27" i="219"/>
  <c r="L27" i="219"/>
  <c r="K27" i="219"/>
  <c r="O27" i="219" s="1"/>
  <c r="J27" i="219"/>
  <c r="Z26" i="219"/>
  <c r="AA26" i="219" s="1"/>
  <c r="Y26" i="219"/>
  <c r="T26" i="219"/>
  <c r="O26" i="219"/>
  <c r="Y25" i="219"/>
  <c r="T25" i="219"/>
  <c r="O25" i="219"/>
  <c r="Z25" i="219" s="1"/>
  <c r="AA25" i="219" s="1"/>
  <c r="J25" i="219"/>
  <c r="W24" i="219"/>
  <c r="V24" i="219"/>
  <c r="U24" i="219"/>
  <c r="Y24" i="219" s="1"/>
  <c r="T24" i="219"/>
  <c r="S24" i="219"/>
  <c r="R24" i="219"/>
  <c r="Q24" i="219"/>
  <c r="P24" i="219"/>
  <c r="L24" i="219"/>
  <c r="O24" i="219" s="1"/>
  <c r="Z23" i="219"/>
  <c r="AA23" i="219" s="1"/>
  <c r="Y23" i="219"/>
  <c r="T23" i="219"/>
  <c r="O23" i="219"/>
  <c r="Y22" i="219"/>
  <c r="T22" i="219"/>
  <c r="O22" i="219"/>
  <c r="Z22" i="219" s="1"/>
  <c r="AA22" i="219" s="1"/>
  <c r="J22" i="219"/>
  <c r="AD21" i="219"/>
  <c r="Y21" i="219"/>
  <c r="T21" i="219"/>
  <c r="O21" i="219"/>
  <c r="Z21" i="219" s="1"/>
  <c r="AA21" i="219" s="1"/>
  <c r="J21" i="219"/>
  <c r="AD20" i="219"/>
  <c r="V20" i="219"/>
  <c r="U20" i="219"/>
  <c r="Y20" i="219" s="1"/>
  <c r="Y18" i="219" s="1"/>
  <c r="S20" i="219"/>
  <c r="T20" i="219" s="1"/>
  <c r="T18" i="219" s="1"/>
  <c r="R20" i="219"/>
  <c r="Q20" i="219"/>
  <c r="P20" i="219"/>
  <c r="N20" i="219"/>
  <c r="L20" i="219"/>
  <c r="K20" i="219"/>
  <c r="O20" i="219" s="1"/>
  <c r="J20" i="219"/>
  <c r="Y19" i="219"/>
  <c r="T19" i="219"/>
  <c r="O19" i="219"/>
  <c r="Z19" i="219" s="1"/>
  <c r="AA19" i="219" s="1"/>
  <c r="J19" i="219"/>
  <c r="J18" i="219" s="1"/>
  <c r="AD18" i="219"/>
  <c r="X18" i="219"/>
  <c r="W18" i="219"/>
  <c r="V18" i="219"/>
  <c r="U18" i="219"/>
  <c r="S18" i="219"/>
  <c r="R18" i="219"/>
  <c r="Q18" i="219"/>
  <c r="P18" i="219"/>
  <c r="N18" i="219"/>
  <c r="M18" i="219"/>
  <c r="L18" i="219"/>
  <c r="K18" i="219"/>
  <c r="I18" i="219"/>
  <c r="Z24" i="219" l="1"/>
  <c r="AA24" i="219" s="1"/>
  <c r="Z20" i="219"/>
  <c r="AA20" i="219" s="1"/>
  <c r="Z27" i="219"/>
  <c r="AA27" i="219" s="1"/>
  <c r="O18" i="219"/>
  <c r="Z18" i="219" s="1"/>
  <c r="AA18" i="219" s="1"/>
</calcChain>
</file>

<file path=xl/sharedStrings.xml><?xml version="1.0" encoding="utf-8"?>
<sst xmlns="http://schemas.openxmlformats.org/spreadsheetml/2006/main" count="102" uniqueCount="79">
  <si>
    <t>No.</t>
  </si>
  <si>
    <t xml:space="preserve">SEGUIMIENTO MENSUAL Y CUATRIMESTRAL  DE EJECUCIÓN DE METAS FÍSICAS </t>
  </si>
  <si>
    <t>VISIÓN</t>
  </si>
  <si>
    <t>Ser la institución rectora del desarrollo económico nacional para crear oportunidades de inversión y generación de empleo formal.</t>
  </si>
  <si>
    <t>MISIÓN</t>
  </si>
  <si>
    <t xml:space="preserve">Contribuir  a la mejora de las condiciones de vida de los guatemaltecos, apoyando el incremento de  la competitividad  del país, fomentando la inversión, desarrollando las Micro, Pequeñas y Medianas Empresas  y  fortaleciendo el comercio exterior. </t>
  </si>
  <si>
    <t>OBJETIVO ESTRATÉGICO</t>
  </si>
  <si>
    <t xml:space="preserve">Generar las condiciones que permitan la atracción de inversiones para la creación de empleo digno y así promover el desarrollo económico de los guatemaltecos.  </t>
  </si>
  <si>
    <t xml:space="preserve">VINCULACIÓN INSTITUCIONAL </t>
  </si>
  <si>
    <t xml:space="preserve">RESULTADO FINAL </t>
  </si>
  <si>
    <t xml:space="preserve">Para el año 2025 se ha incrementado en 10.0 puntos porcentuales el flujo de Inversión Extranjera Directa en el país, que permite mejoras en el crecimiento económico y el empleo productivo (Línea base US$998.2 millones en 2019 a 1,098.2 en el 2025).  
</t>
  </si>
  <si>
    <t xml:space="preserve">OBJETIVO OPERATIVO </t>
  </si>
  <si>
    <t xml:space="preserve"> Promover la competitividad y mejorar los niveles de productividad a nivel nacional. </t>
  </si>
  <si>
    <t xml:space="preserve">RESULTADO INSTITUCIONAL </t>
  </si>
  <si>
    <t>Para el 2023, se ha alcanzado el puesto 85 en el ranking del Índice Global de Competitividad, incrementando las condiciones de competitividad para la generación de empleo productivo en el país (Línea base de 98 en 2019 a 85 en 2023)</t>
  </si>
  <si>
    <t xml:space="preserve">INDICADOR </t>
  </si>
  <si>
    <t>Posición de Guatemala en el Índice de Competitividad Global.</t>
  </si>
  <si>
    <t xml:space="preserve">DIRECCIÓN DEL SISTEMA NACIONAL DE LA CALIDAD </t>
  </si>
  <si>
    <t xml:space="preserve">Acción </t>
  </si>
  <si>
    <t>Dirigir,  coordinar y unificar las actividades y políticas nacionales en materia de fijación de normas y optimización de acciones orientadas a promover la competitividad del país.</t>
  </si>
  <si>
    <t xml:space="preserve">Actividad </t>
  </si>
  <si>
    <t xml:space="preserve"> Servicios de Normalización, Metrología y Acreditación.</t>
  </si>
  <si>
    <t xml:space="preserve">PRODUCTO </t>
  </si>
  <si>
    <t>SUBPRODUCTO</t>
  </si>
  <si>
    <t xml:space="preserve">ACCIONES </t>
  </si>
  <si>
    <t>UNIDAD DE MEDIDA</t>
  </si>
  <si>
    <t xml:space="preserve">META INICIAL </t>
  </si>
  <si>
    <t xml:space="preserve">META VIGENTE  </t>
  </si>
  <si>
    <t xml:space="preserve">Ene  </t>
  </si>
  <si>
    <t xml:space="preserve">Feb       </t>
  </si>
  <si>
    <t xml:space="preserve">Mar </t>
  </si>
  <si>
    <t xml:space="preserve">Abr </t>
  </si>
  <si>
    <r>
      <t xml:space="preserve">AVANCE FÍSICO 1ER. </t>
    </r>
    <r>
      <rPr>
        <b/>
        <sz val="9"/>
        <color indexed="8"/>
        <rFont val="Times New Roman"/>
        <family val="1"/>
      </rPr>
      <t xml:space="preserve">CUATRIMESTRE </t>
    </r>
  </si>
  <si>
    <t xml:space="preserve">May </t>
  </si>
  <si>
    <t xml:space="preserve">Jun </t>
  </si>
  <si>
    <t xml:space="preserve">Jul </t>
  </si>
  <si>
    <t xml:space="preserve">Ago </t>
  </si>
  <si>
    <r>
      <t xml:space="preserve">AVANCE FÍSICO 2DO. </t>
    </r>
    <r>
      <rPr>
        <b/>
        <sz val="9"/>
        <color indexed="8"/>
        <rFont val="Times New Roman"/>
        <family val="1"/>
      </rPr>
      <t>CUATRIMESTRE</t>
    </r>
  </si>
  <si>
    <t xml:space="preserve">Sep </t>
  </si>
  <si>
    <t xml:space="preserve">Oct </t>
  </si>
  <si>
    <t>Nov</t>
  </si>
  <si>
    <t xml:space="preserve">Dic </t>
  </si>
  <si>
    <r>
      <t xml:space="preserve">AVANCE FÍSICO 3ER. </t>
    </r>
    <r>
      <rPr>
        <b/>
        <sz val="9"/>
        <color indexed="8"/>
        <rFont val="Times New Roman"/>
        <family val="1"/>
      </rPr>
      <t xml:space="preserve">CUATRIMESTRE </t>
    </r>
  </si>
  <si>
    <t xml:space="preserve">AVANCE ACUMULADO ENERO-DICIEMBRE </t>
  </si>
  <si>
    <t xml:space="preserve">% AVANCE ACUMULADO ENERO - DICIEMBRE </t>
  </si>
  <si>
    <t xml:space="preserve">Documento </t>
  </si>
  <si>
    <t>SUMA</t>
  </si>
  <si>
    <t>OGA</t>
  </si>
  <si>
    <t>CENAME</t>
  </si>
  <si>
    <t>COGUANOR</t>
  </si>
  <si>
    <t>Evento</t>
  </si>
  <si>
    <t>CEINFORMA</t>
  </si>
  <si>
    <t xml:space="preserve">Consultas Técnicas Atendidas </t>
  </si>
  <si>
    <t xml:space="preserve">Evento </t>
  </si>
  <si>
    <t>Normas consultadas</t>
  </si>
  <si>
    <t xml:space="preserve">Laboratorios de ensayo, calibración y organismos de inspección  beneficiados con servicios de Evaluación inicial, de mantenimiento, ampliación/reducción y de reacreditación de laboratorios </t>
  </si>
  <si>
    <t xml:space="preserve">Análisis, métodos y procedimientos evaluados y acreditados </t>
  </si>
  <si>
    <t xml:space="preserve">Calibraciones de instrumentos de medición </t>
  </si>
  <si>
    <t xml:space="preserve">Actividades  de capacitación y formación del Centro Nacional de Metrología </t>
  </si>
  <si>
    <t>Conferencias o Cursos de divulgación y socialización de Reglamentos Técnicos nacionales y regionales</t>
  </si>
  <si>
    <t>CRETEC</t>
  </si>
  <si>
    <t xml:space="preserve">Recopilación y/o actualización de reglamentos técnicos  nacionales y regionales </t>
  </si>
  <si>
    <t xml:space="preserve">Actividades de capacitación para la implementación o uso de la Guía de Buenas Practicas Reglamentarias </t>
  </si>
  <si>
    <t xml:space="preserve">        MINISTERIO DE ECONOMÍA 
         PLAN OPERATIVO ANUAL 2023</t>
  </si>
  <si>
    <t>MATRIZ DE PLANIFICACIÓN, POA 2023</t>
  </si>
  <si>
    <t xml:space="preserve">Vinculación Institucional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Política General de Gobierno 2020-2024  en el Pilar de Economía ,competitividad y prosperidad :
M1. Para el año 2023 se ha incrementado en 2.60 puntos porcentuales la tasa de crecimiento del PIB real; M2. Para el año 2023 el país ocupa la posición 85 en el ranking del índice de competitividad global; M3. Para el año 2023 el país ocupa la posición 88 en el ranking del Doing Business; M4. Para el año 2023 se redujo la tasa de informalidad del empleo en el 6 puntos porcentuales; M 9 Para el año 2023 se ha incrementado el monto de los créditos para emprendimientos de familias pobres a Q 200,000,000.00.
</t>
  </si>
  <si>
    <r>
      <rPr>
        <b/>
        <sz val="14"/>
        <color theme="0"/>
        <rFont val="Times New Roman"/>
        <family val="1"/>
      </rPr>
      <t>PROGRAMA 12: PROMOCIÓN DE LA INVERSIÓN Y COMPETENCIA</t>
    </r>
    <r>
      <rPr>
        <b/>
        <sz val="14"/>
        <color theme="0"/>
        <rFont val="Candara"/>
        <family val="2"/>
      </rPr>
      <t xml:space="preserve"> </t>
    </r>
  </si>
  <si>
    <t>EJECUCIÓN DEL POA 2023</t>
  </si>
  <si>
    <t>PRESUPUESTO VIGENTE 2023      EN  Q.</t>
  </si>
  <si>
    <t xml:space="preserve">INFORMACIÓN RELEVANTE/ALERTAS/ PROBLEMAS </t>
  </si>
  <si>
    <t>Certificados, normas y registros emitidos a entidades privadas, públicas y académicas para promover la adopción de prácticas de gestión de la calidad</t>
  </si>
  <si>
    <t>Certificados de acreditación de laboratorios de ensayo y calibración, análisis clínicos a organismos de inspección y certificación</t>
  </si>
  <si>
    <t>Certificados e informes de calibración para beneficio de entidades públicas, privadas y académicas</t>
  </si>
  <si>
    <t>Certificados y normas técnicas adoptadas y elaboradas para beneficio de entidades públicas, privadas y académicas</t>
  </si>
  <si>
    <t>Actualización de la información sobre la Dirección del Sistema Nacional de la Calidad respecto a normas y procedimientos de evaluación  de la conformidad, calibraciones y reglamentos técnicos</t>
  </si>
  <si>
    <t>Inspección y verificación de instrumentos de medición</t>
  </si>
  <si>
    <t>Actividades de promoción y divulgación de la Dirección del Sistema Nacional de la Calidad en materia de Congreso de Calidad, Metrología, Acreditación y Normalización</t>
  </si>
  <si>
    <t>PRESUPUESTO APROBADO AÑO 2,023  DECRETO 54-2022</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</si>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</sst>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_-* #,##0.00_-;\-* #,##0.00_-;_-* &quot;-&quot;??_-;_-@_-"/>
  </numFmts>
  <fonts count="35" x14ac:knownFonts="1">
    <font>
      <sz val="11"/>
      <color theme="1"/>
      <name val="Calibri"/>
      <family val="2"/>
      <scheme val="minor"/>
    </font>
    <font>
      <sz val="12"/>
      <color theme="1"/>
      <name val="Calibri"/>
      <family val="2"/>
      <scheme val="minor"/>
    </font>
    <font>
      <sz val="10"/>
      <name val="Arial"/>
      <family val="2"/>
    </font>
    <font>
      <sz val="11"/>
      <color theme="1"/>
      <name val="Calibri"/>
      <family val="2"/>
      <charset val="1"/>
      <scheme val="minor"/>
    </font>
    <font>
      <sz val="11"/>
      <color theme="1"/>
      <name val="Calibri"/>
      <family val="2"/>
      <scheme val="minor"/>
    </font>
    <font>
      <b/>
      <sz val="16"/>
      <color theme="0"/>
      <name val="Times New Roman"/>
      <family val="1"/>
    </font>
    <font>
      <b/>
      <sz val="14"/>
      <name val="Times New Roman"/>
      <family val="1"/>
    </font>
    <font>
      <b/>
      <i/>
      <sz val="11"/>
      <name val="Times New Roman"/>
      <family val="1"/>
    </font>
    <font>
      <b/>
      <i/>
      <sz val="12"/>
      <name val="Times New Roman"/>
      <family val="1"/>
    </font>
    <font>
      <b/>
      <i/>
      <sz val="9"/>
      <name val="Times New Roman"/>
      <family val="1"/>
    </font>
    <font>
      <b/>
      <i/>
      <sz val="8"/>
      <name val="Times New Roman"/>
      <family val="1"/>
    </font>
    <font>
      <b/>
      <i/>
      <sz val="10"/>
      <name val="Times New Roman"/>
      <family val="1"/>
    </font>
    <font>
      <b/>
      <sz val="10"/>
      <name val="Times New Roman"/>
      <family val="1"/>
    </font>
    <font>
      <b/>
      <i/>
      <sz val="12"/>
      <color theme="0"/>
      <name val="Times New Roman"/>
      <family val="1"/>
    </font>
    <font>
      <b/>
      <sz val="12"/>
      <name val="Times New Roman"/>
      <family val="1"/>
    </font>
    <font>
      <b/>
      <i/>
      <sz val="11"/>
      <color theme="1"/>
      <name val="Candara"/>
      <family val="2"/>
    </font>
    <font>
      <b/>
      <sz val="10"/>
      <color indexed="8"/>
      <name val="Times New Roman"/>
      <family val="1"/>
    </font>
    <font>
      <b/>
      <sz val="9"/>
      <color indexed="8"/>
      <name val="Times New Roman"/>
      <family val="1"/>
    </font>
    <font>
      <b/>
      <sz val="11"/>
      <color indexed="8"/>
      <name val="Candara"/>
      <family val="2"/>
    </font>
    <font>
      <b/>
      <i/>
      <sz val="10"/>
      <color theme="0"/>
      <name val="Candara"/>
      <family val="2"/>
    </font>
    <font>
      <b/>
      <i/>
      <sz val="10"/>
      <color theme="0"/>
      <name val="Times New Roman"/>
      <family val="1"/>
    </font>
    <font>
      <b/>
      <sz val="10"/>
      <color rgb="FF000000"/>
      <name val="Times New Roman"/>
      <family val="1"/>
    </font>
    <font>
      <b/>
      <sz val="10"/>
      <color theme="1"/>
      <name val="Times New Roman"/>
      <family val="1"/>
    </font>
    <font>
      <b/>
      <sz val="10"/>
      <name val="Arial"/>
      <family val="2"/>
    </font>
    <font>
      <sz val="10"/>
      <color rgb="FF000000"/>
      <name val="Times New Roman"/>
      <family val="1"/>
    </font>
    <font>
      <sz val="9"/>
      <color rgb="FF000000"/>
      <name val="Times New Roman"/>
      <family val="1"/>
    </font>
    <font>
      <sz val="10"/>
      <name val="Times New Roman"/>
      <family val="1"/>
    </font>
    <font>
      <sz val="10"/>
      <color theme="1"/>
      <name val="Times New Roman"/>
      <family val="1"/>
    </font>
    <font>
      <sz val="9"/>
      <color theme="1"/>
      <name val="Times New Roman"/>
      <family val="1"/>
    </font>
    <font>
      <b/>
      <sz val="14"/>
      <color theme="0"/>
      <name val="Times New Roman"/>
      <family val="1"/>
    </font>
    <font>
      <sz val="10"/>
      <color indexed="8"/>
      <name val="Arial"/>
      <family val="2"/>
    </font>
    <font>
      <sz val="10"/>
      <color indexed="8"/>
      <name val="Arial"/>
      <family val="2"/>
    </font>
    <font>
      <sz val="10"/>
      <color indexed="8"/>
      <name val="ARIAL"/>
      <charset val="1"/>
    </font>
    <font>
      <b/>
      <i/>
      <sz val="14"/>
      <color theme="0"/>
      <name val="Times New Roman"/>
      <family val="1"/>
    </font>
    <font>
      <b/>
      <sz val="14"/>
      <color theme="0"/>
      <name val="Candara"/>
      <family val="2"/>
    </font>
  </fonts>
  <fills count="13">
    <fill>
      <patternFill patternType="none"/>
    </fill>
    <fill>
      <patternFill patternType="gray125"/>
    </fill>
    <fill>
      <patternFill patternType="solid">
        <fgColor rgb="FF92D050"/>
        <bgColor indexed="64"/>
      </patternFill>
    </fill>
    <fill>
      <patternFill patternType="solid">
        <fgColor theme="4"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6" tint="-0.249977111117893"/>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
    <xf numFmtId="0" fontId="0" fillId="0" borderId="0"/>
    <xf numFmtId="0" fontId="1" fillId="0" borderId="0"/>
    <xf numFmtId="0" fontId="2" fillId="0" borderId="0"/>
    <xf numFmtId="0" fontId="3" fillId="0" borderId="0"/>
    <xf numFmtId="0" fontId="2" fillId="0" borderId="0"/>
    <xf numFmtId="0" fontId="4" fillId="0" borderId="0"/>
    <xf numFmtId="0" fontId="2" fillId="0" borderId="0"/>
    <xf numFmtId="167" fontId="4" fillId="0" borderId="0" applyFont="0" applyFill="0" applyBorder="0" applyAlignment="0" applyProtection="0"/>
    <xf numFmtId="0" fontId="30" fillId="0" borderId="0">
      <alignment vertical="top"/>
    </xf>
    <xf numFmtId="0" fontId="31" fillId="0" borderId="0">
      <alignment vertical="top"/>
    </xf>
    <xf numFmtId="0" fontId="32" fillId="0" borderId="0">
      <alignment vertical="top"/>
    </xf>
  </cellStyleXfs>
  <cellXfs count="101">
    <xf numFmtId="0" fontId="0" fillId="0" borderId="0" xfId="0"/>
    <xf numFmtId="0" fontId="2" fillId="0" borderId="0" xfId="4"/>
    <xf numFmtId="0" fontId="2" fillId="4" borderId="0" xfId="4" applyFill="1" applyBorder="1"/>
    <xf numFmtId="0" fontId="2" fillId="6" borderId="0" xfId="4" applyFill="1" applyBorder="1"/>
    <xf numFmtId="0" fontId="2" fillId="4" borderId="0" xfId="4" applyFill="1"/>
    <xf numFmtId="0" fontId="11" fillId="5" borderId="2" xfId="4" applyFont="1" applyFill="1" applyBorder="1" applyAlignment="1">
      <alignment vertical="center" wrapText="1"/>
    </xf>
    <xf numFmtId="0" fontId="15" fillId="5" borderId="2" xfId="4" applyFont="1" applyFill="1" applyBorder="1" applyAlignment="1">
      <alignment horizontal="center" vertical="center" wrapText="1"/>
    </xf>
    <xf numFmtId="0" fontId="15" fillId="5" borderId="9" xfId="4" applyFont="1" applyFill="1" applyBorder="1" applyAlignment="1">
      <alignment horizontal="center" vertical="center" wrapText="1"/>
    </xf>
    <xf numFmtId="0" fontId="15" fillId="5" borderId="3" xfId="4" applyFont="1" applyFill="1" applyBorder="1" applyAlignment="1">
      <alignment horizontal="center" vertical="center" wrapText="1"/>
    </xf>
    <xf numFmtId="0" fontId="15" fillId="5" borderId="1" xfId="4" applyFont="1" applyFill="1" applyBorder="1" applyAlignment="1">
      <alignment horizontal="center" vertical="center" wrapText="1"/>
    </xf>
    <xf numFmtId="0" fontId="2" fillId="0" borderId="0" xfId="4" applyFill="1" applyBorder="1"/>
    <xf numFmtId="3" fontId="2" fillId="0" borderId="0" xfId="4" applyNumberFormat="1"/>
    <xf numFmtId="0" fontId="2" fillId="0" borderId="0" xfId="4" applyAlignment="1">
      <alignment horizontal="center" vertical="top"/>
    </xf>
    <xf numFmtId="0" fontId="2" fillId="6" borderId="0" xfId="4" applyFill="1" applyBorder="1" applyAlignment="1">
      <alignment horizontal="center" vertical="top"/>
    </xf>
    <xf numFmtId="0" fontId="2" fillId="4" borderId="0" xfId="4" applyFill="1" applyBorder="1" applyAlignment="1">
      <alignment horizontal="center" vertical="top"/>
    </xf>
    <xf numFmtId="0" fontId="2" fillId="4" borderId="0" xfId="4" applyFill="1" applyAlignment="1">
      <alignment horizontal="center" vertical="top"/>
    </xf>
    <xf numFmtId="0" fontId="14" fillId="12" borderId="10" xfId="4" applyFont="1" applyFill="1" applyBorder="1" applyAlignment="1">
      <alignment horizontal="left" vertical="center" wrapText="1"/>
    </xf>
    <xf numFmtId="0" fontId="12" fillId="3" borderId="10" xfId="4" applyFont="1" applyFill="1" applyBorder="1" applyAlignment="1">
      <alignment vertical="center" wrapText="1"/>
    </xf>
    <xf numFmtId="0" fontId="16" fillId="0" borderId="10" xfId="5" applyFont="1" applyFill="1" applyBorder="1" applyAlignment="1">
      <alignment vertical="center"/>
    </xf>
    <xf numFmtId="0" fontId="16" fillId="4" borderId="10" xfId="5" applyFont="1" applyFill="1" applyBorder="1" applyAlignment="1">
      <alignment horizontal="center" vertical="center" wrapText="1"/>
    </xf>
    <xf numFmtId="0" fontId="19" fillId="7" borderId="10" xfId="4" applyFont="1" applyFill="1" applyBorder="1" applyAlignment="1">
      <alignment horizontal="center" vertical="center" wrapText="1"/>
    </xf>
    <xf numFmtId="0" fontId="20" fillId="7" borderId="10" xfId="4" applyFont="1" applyFill="1" applyBorder="1" applyAlignment="1">
      <alignment horizontal="center" vertical="center" wrapText="1"/>
    </xf>
    <xf numFmtId="0" fontId="12" fillId="4" borderId="10" xfId="0" applyFont="1" applyFill="1" applyBorder="1" applyAlignment="1">
      <alignment horizontal="center" vertical="top" wrapText="1"/>
    </xf>
    <xf numFmtId="0" fontId="2" fillId="0" borderId="10" xfId="4" applyBorder="1"/>
    <xf numFmtId="0" fontId="2" fillId="4" borderId="10" xfId="4" applyFill="1" applyBorder="1"/>
    <xf numFmtId="0" fontId="21" fillId="4" borderId="10" xfId="0" applyFont="1" applyFill="1" applyBorder="1" applyAlignment="1">
      <alignment horizontal="center" vertical="top" wrapText="1"/>
    </xf>
    <xf numFmtId="0" fontId="12" fillId="4" borderId="10" xfId="0" applyFont="1" applyFill="1" applyBorder="1" applyAlignment="1">
      <alignment horizontal="center" vertical="top"/>
    </xf>
    <xf numFmtId="0" fontId="12" fillId="0" borderId="10" xfId="0" applyFont="1" applyFill="1" applyBorder="1" applyAlignment="1">
      <alignment horizontal="center" vertical="top"/>
    </xf>
    <xf numFmtId="0" fontId="12" fillId="9" borderId="10" xfId="0" applyFont="1" applyFill="1" applyBorder="1" applyAlignment="1">
      <alignment horizontal="center" vertical="top"/>
    </xf>
    <xf numFmtId="0" fontId="22" fillId="4" borderId="10" xfId="4" applyFont="1" applyFill="1" applyBorder="1" applyAlignment="1">
      <alignment horizontal="center" vertical="top" wrapText="1"/>
    </xf>
    <xf numFmtId="9" fontId="22" fillId="4" borderId="10" xfId="4" applyNumberFormat="1" applyFont="1" applyFill="1" applyBorder="1" applyAlignment="1">
      <alignment horizontal="center" vertical="top" wrapText="1"/>
    </xf>
    <xf numFmtId="4" fontId="22" fillId="4" borderId="10" xfId="4" applyNumberFormat="1" applyFont="1" applyFill="1" applyBorder="1" applyAlignment="1">
      <alignment horizontal="center" vertical="top" wrapText="1"/>
    </xf>
    <xf numFmtId="0" fontId="23" fillId="10" borderId="10" xfId="4" applyFont="1" applyFill="1" applyBorder="1" applyAlignment="1">
      <alignment horizontal="center" vertical="top" wrapText="1"/>
    </xf>
    <xf numFmtId="0" fontId="23" fillId="2" borderId="10" xfId="4" applyFont="1" applyFill="1" applyBorder="1" applyAlignment="1">
      <alignment horizontal="center" vertical="center" wrapText="1"/>
    </xf>
    <xf numFmtId="0" fontId="14" fillId="4" borderId="10" xfId="0" applyFont="1" applyFill="1" applyBorder="1" applyAlignment="1">
      <alignment vertical="top" wrapText="1"/>
    </xf>
    <xf numFmtId="0" fontId="24" fillId="4" borderId="10" xfId="0" applyFont="1" applyFill="1" applyBorder="1" applyAlignment="1">
      <alignment horizontal="justify" vertical="top" wrapText="1"/>
    </xf>
    <xf numFmtId="4" fontId="12" fillId="4" borderId="10" xfId="4" applyNumberFormat="1" applyFont="1" applyFill="1" applyBorder="1" applyAlignment="1">
      <alignment horizontal="center" vertical="top" wrapText="1"/>
    </xf>
    <xf numFmtId="0" fontId="24" fillId="4" borderId="10" xfId="0" applyFont="1" applyFill="1" applyBorder="1" applyAlignment="1">
      <alignment horizontal="center" vertical="top" wrapText="1"/>
    </xf>
    <xf numFmtId="0" fontId="25" fillId="4" borderId="10" xfId="0" applyFont="1" applyFill="1" applyBorder="1" applyAlignment="1">
      <alignment horizontal="center" vertical="top" wrapText="1"/>
    </xf>
    <xf numFmtId="0" fontId="26" fillId="4" borderId="10" xfId="0" applyFont="1" applyFill="1" applyBorder="1" applyAlignment="1">
      <alignment horizontal="center" vertical="top"/>
    </xf>
    <xf numFmtId="0" fontId="26" fillId="0" borderId="10" xfId="0" applyFont="1" applyFill="1" applyBorder="1" applyAlignment="1">
      <alignment horizontal="center" vertical="top"/>
    </xf>
    <xf numFmtId="0" fontId="27" fillId="4" borderId="10" xfId="4" applyFont="1" applyFill="1" applyBorder="1" applyAlignment="1">
      <alignment horizontal="center" vertical="top" wrapText="1"/>
    </xf>
    <xf numFmtId="9" fontId="27" fillId="4" borderId="10" xfId="4" applyNumberFormat="1" applyFont="1" applyFill="1" applyBorder="1" applyAlignment="1">
      <alignment horizontal="center" vertical="top" wrapText="1"/>
    </xf>
    <xf numFmtId="4" fontId="27" fillId="4" borderId="10" xfId="4" applyNumberFormat="1" applyFont="1" applyFill="1" applyBorder="1" applyAlignment="1">
      <alignment vertical="top" wrapText="1"/>
    </xf>
    <xf numFmtId="0" fontId="26" fillId="4" borderId="10" xfId="6" applyFont="1" applyFill="1" applyBorder="1" applyAlignment="1">
      <alignment horizontal="justify" vertical="top" wrapText="1"/>
    </xf>
    <xf numFmtId="3" fontId="27" fillId="4" borderId="10" xfId="4" applyNumberFormat="1" applyFont="1" applyFill="1" applyBorder="1" applyAlignment="1">
      <alignment horizontal="center" vertical="top" wrapText="1"/>
    </xf>
    <xf numFmtId="3" fontId="28" fillId="4" borderId="10" xfId="4" applyNumberFormat="1" applyFont="1" applyFill="1" applyBorder="1" applyAlignment="1">
      <alignment horizontal="center" vertical="top" wrapText="1"/>
    </xf>
    <xf numFmtId="3" fontId="26" fillId="4" borderId="10" xfId="0" applyNumberFormat="1" applyFont="1" applyFill="1" applyBorder="1" applyAlignment="1">
      <alignment horizontal="center" vertical="top"/>
    </xf>
    <xf numFmtId="9" fontId="26" fillId="4" borderId="10" xfId="4" applyNumberFormat="1" applyFont="1" applyFill="1" applyBorder="1" applyAlignment="1">
      <alignment horizontal="center" vertical="top" wrapText="1"/>
    </xf>
    <xf numFmtId="167" fontId="26" fillId="4" borderId="10" xfId="7" applyFont="1" applyFill="1" applyBorder="1" applyAlignment="1">
      <alignment horizontal="left" vertical="top" wrapText="1"/>
    </xf>
    <xf numFmtId="0" fontId="27" fillId="0" borderId="10" xfId="4" applyFont="1" applyFill="1" applyBorder="1" applyAlignment="1">
      <alignment horizontal="center" vertical="top" wrapText="1"/>
    </xf>
    <xf numFmtId="0" fontId="29" fillId="7" borderId="10" xfId="4" applyFont="1" applyFill="1" applyBorder="1" applyAlignment="1">
      <alignment horizontal="center"/>
    </xf>
    <xf numFmtId="0" fontId="18" fillId="9" borderId="10" xfId="5" applyFont="1" applyFill="1" applyBorder="1" applyAlignment="1">
      <alignment horizontal="center" vertical="center"/>
    </xf>
    <xf numFmtId="0" fontId="18" fillId="0" borderId="10" xfId="5" applyFont="1" applyFill="1" applyBorder="1" applyAlignment="1">
      <alignment horizontal="center" vertical="center"/>
    </xf>
    <xf numFmtId="0" fontId="22" fillId="0" borderId="10" xfId="4" applyFont="1" applyFill="1" applyBorder="1" applyAlignment="1">
      <alignment horizontal="center" vertical="top" wrapText="1"/>
    </xf>
    <xf numFmtId="0" fontId="26" fillId="9" borderId="10" xfId="0" applyFont="1" applyFill="1" applyBorder="1" applyAlignment="1">
      <alignment horizontal="center" vertical="top"/>
    </xf>
    <xf numFmtId="0" fontId="21" fillId="4" borderId="11" xfId="0" applyFont="1" applyFill="1" applyBorder="1" applyAlignment="1">
      <alignment horizontal="center" vertical="top" wrapText="1"/>
    </xf>
    <xf numFmtId="0" fontId="21" fillId="4" borderId="5" xfId="0" applyFont="1" applyFill="1" applyBorder="1" applyAlignment="1">
      <alignment horizontal="center" vertical="top" wrapText="1"/>
    </xf>
    <xf numFmtId="0" fontId="21" fillId="4" borderId="4" xfId="0" applyFont="1" applyFill="1" applyBorder="1" applyAlignment="1">
      <alignment horizontal="center" vertical="top" wrapText="1"/>
    </xf>
    <xf numFmtId="0" fontId="29" fillId="7" borderId="10" xfId="4" applyFont="1" applyFill="1" applyBorder="1" applyAlignment="1">
      <alignment horizontal="left"/>
    </xf>
    <xf numFmtId="0" fontId="15" fillId="5" borderId="6" xfId="4" applyFont="1" applyFill="1" applyBorder="1" applyAlignment="1">
      <alignment horizontal="center" vertical="center" wrapText="1"/>
    </xf>
    <xf numFmtId="0" fontId="15" fillId="5" borderId="7" xfId="4" applyFont="1" applyFill="1" applyBorder="1" applyAlignment="1">
      <alignment horizontal="center" vertical="center" wrapText="1"/>
    </xf>
    <xf numFmtId="0" fontId="15" fillId="5" borderId="8" xfId="4" applyFont="1" applyFill="1" applyBorder="1" applyAlignment="1">
      <alignment horizontal="center" vertical="center" wrapText="1"/>
    </xf>
    <xf numFmtId="0" fontId="21" fillId="4" borderId="11" xfId="0" applyFont="1" applyFill="1" applyBorder="1" applyAlignment="1">
      <alignment horizontal="justify" vertical="top" wrapText="1"/>
    </xf>
    <xf numFmtId="0" fontId="21" fillId="4" borderId="5" xfId="0" applyFont="1" applyFill="1" applyBorder="1" applyAlignment="1">
      <alignment horizontal="justify" vertical="top" wrapText="1"/>
    </xf>
    <xf numFmtId="0" fontId="21" fillId="4" borderId="4" xfId="0" applyFont="1" applyFill="1" applyBorder="1" applyAlignment="1">
      <alignment horizontal="justify" vertical="top" wrapText="1"/>
    </xf>
    <xf numFmtId="0" fontId="13" fillId="12" borderId="11" xfId="4" applyFont="1" applyFill="1" applyBorder="1" applyAlignment="1">
      <alignment horizontal="left" vertical="center" wrapText="1"/>
    </xf>
    <xf numFmtId="0" fontId="13" fillId="12" borderId="5" xfId="4" applyFont="1" applyFill="1" applyBorder="1" applyAlignment="1">
      <alignment horizontal="left" vertical="center" wrapText="1"/>
    </xf>
    <xf numFmtId="0" fontId="8" fillId="8" borderId="10" xfId="4" applyFont="1" applyFill="1" applyBorder="1" applyAlignment="1">
      <alignment horizontal="left" vertical="top" wrapText="1"/>
    </xf>
    <xf numFmtId="0" fontId="8" fillId="8" borderId="11" xfId="0" applyFont="1" applyFill="1" applyBorder="1" applyAlignment="1">
      <alignment horizontal="left" vertical="top" wrapText="1"/>
    </xf>
    <xf numFmtId="0" fontId="8" fillId="8" borderId="5" xfId="0" applyFont="1" applyFill="1" applyBorder="1" applyAlignment="1">
      <alignment horizontal="left" vertical="top" wrapText="1"/>
    </xf>
    <xf numFmtId="0" fontId="8" fillId="8" borderId="4" xfId="0" applyFont="1" applyFill="1" applyBorder="1" applyAlignment="1">
      <alignment horizontal="left" vertical="top" wrapText="1"/>
    </xf>
    <xf numFmtId="0" fontId="8" fillId="8" borderId="10" xfId="4" applyFont="1" applyFill="1" applyBorder="1" applyAlignment="1">
      <alignment horizontal="left" vertical="center" wrapText="1"/>
    </xf>
    <xf numFmtId="0" fontId="13" fillId="3" borderId="11" xfId="4" applyFont="1" applyFill="1" applyBorder="1" applyAlignment="1">
      <alignment horizontal="center" vertical="center" wrapText="1"/>
    </xf>
    <xf numFmtId="0" fontId="13" fillId="3" borderId="5" xfId="4" applyFont="1" applyFill="1" applyBorder="1" applyAlignment="1">
      <alignment horizontal="center" vertical="center" wrapText="1"/>
    </xf>
    <xf numFmtId="0" fontId="13" fillId="3" borderId="4" xfId="4" applyFont="1" applyFill="1" applyBorder="1" applyAlignment="1">
      <alignment horizontal="center" vertical="center" wrapText="1"/>
    </xf>
    <xf numFmtId="0" fontId="33" fillId="7" borderId="10" xfId="4" applyFont="1" applyFill="1" applyBorder="1" applyAlignment="1">
      <alignment horizontal="left" vertical="center" wrapText="1"/>
    </xf>
    <xf numFmtId="0" fontId="12" fillId="4" borderId="10" xfId="4" applyFont="1" applyFill="1" applyBorder="1" applyAlignment="1">
      <alignment horizontal="left" vertical="center" wrapText="1"/>
    </xf>
    <xf numFmtId="0" fontId="8" fillId="4" borderId="11"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11" xfId="0" applyFont="1" applyFill="1" applyBorder="1" applyAlignment="1">
      <alignment horizontal="justify" vertical="justify" wrapText="1"/>
    </xf>
    <xf numFmtId="0" fontId="8" fillId="4" borderId="5" xfId="0" applyFont="1" applyFill="1" applyBorder="1" applyAlignment="1">
      <alignment horizontal="justify" vertical="justify" wrapText="1"/>
    </xf>
    <xf numFmtId="0" fontId="8" fillId="4" borderId="4" xfId="0" applyFont="1" applyFill="1" applyBorder="1" applyAlignment="1">
      <alignment horizontal="justify" vertical="justify" wrapText="1"/>
    </xf>
    <xf numFmtId="0" fontId="12" fillId="4" borderId="11" xfId="4" applyFont="1" applyFill="1" applyBorder="1" applyAlignment="1">
      <alignment horizontal="left" vertical="top" wrapText="1"/>
    </xf>
    <xf numFmtId="0" fontId="12" fillId="4" borderId="5" xfId="4" applyFont="1" applyFill="1" applyBorder="1" applyAlignment="1">
      <alignment horizontal="left" vertical="top" wrapText="1"/>
    </xf>
    <xf numFmtId="0" fontId="12" fillId="4" borderId="4" xfId="4" applyFont="1" applyFill="1" applyBorder="1" applyAlignment="1">
      <alignment horizontal="left" vertical="top" wrapText="1"/>
    </xf>
    <xf numFmtId="0" fontId="9" fillId="0" borderId="10" xfId="4" applyFont="1" applyBorder="1" applyAlignment="1">
      <alignment horizontal="left" vertical="top" wrapText="1"/>
    </xf>
    <xf numFmtId="0" fontId="7" fillId="4" borderId="11" xfId="0" applyFont="1" applyFill="1" applyBorder="1" applyAlignment="1">
      <alignment horizontal="justify" vertical="justify" wrapText="1"/>
    </xf>
    <xf numFmtId="0" fontId="7" fillId="4" borderId="5" xfId="0" applyFont="1" applyFill="1" applyBorder="1" applyAlignment="1">
      <alignment horizontal="justify" vertical="justify" wrapText="1"/>
    </xf>
    <xf numFmtId="0" fontId="7" fillId="4" borderId="4" xfId="0" applyFont="1" applyFill="1" applyBorder="1" applyAlignment="1">
      <alignment horizontal="justify" vertical="justify" wrapText="1"/>
    </xf>
    <xf numFmtId="0" fontId="7" fillId="0" borderId="10" xfId="4" applyFont="1" applyBorder="1" applyAlignment="1">
      <alignment horizontal="left" vertical="center" wrapText="1"/>
    </xf>
    <xf numFmtId="0" fontId="10" fillId="4" borderId="11" xfId="0" applyFont="1" applyFill="1" applyBorder="1" applyAlignment="1">
      <alignment horizontal="justify" vertical="justify" wrapText="1"/>
    </xf>
    <xf numFmtId="0" fontId="10" fillId="4" borderId="5" xfId="0" applyFont="1" applyFill="1" applyBorder="1" applyAlignment="1">
      <alignment horizontal="justify" vertical="justify" wrapText="1"/>
    </xf>
    <xf numFmtId="0" fontId="10" fillId="4" borderId="4" xfId="0" applyFont="1" applyFill="1" applyBorder="1" applyAlignment="1">
      <alignment horizontal="justify" vertical="justify" wrapText="1"/>
    </xf>
    <xf numFmtId="0" fontId="11" fillId="0" borderId="10" xfId="4" applyFont="1" applyBorder="1" applyAlignment="1">
      <alignment horizontal="left" vertical="top" wrapText="1"/>
    </xf>
    <xf numFmtId="0" fontId="7" fillId="4" borderId="10" xfId="0" applyFont="1" applyFill="1" applyBorder="1" applyAlignment="1">
      <alignment horizontal="justify" vertical="justify" wrapText="1"/>
    </xf>
    <xf numFmtId="0" fontId="5" fillId="3" borderId="1" xfId="0" applyFont="1" applyFill="1" applyBorder="1" applyAlignment="1">
      <alignment horizontal="center" vertical="center" wrapText="1"/>
    </xf>
    <xf numFmtId="0" fontId="6" fillId="11" borderId="10" xfId="4" applyFont="1" applyFill="1" applyBorder="1" applyAlignment="1">
      <alignment horizontal="center" vertical="center" wrapText="1"/>
    </xf>
    <xf numFmtId="0" fontId="7" fillId="4" borderId="10" xfId="0" applyFont="1" applyFill="1" applyBorder="1" applyAlignment="1">
      <alignment horizontal="left" vertical="center" wrapText="1"/>
    </xf>
    <xf numFmtId="0" fontId="7" fillId="0" borderId="10" xfId="4" applyFont="1" applyBorder="1" applyAlignment="1">
      <alignment horizontal="left" vertical="top" wrapText="1"/>
    </xf>
  </cellXfs>
  <cellStyles count="11">
    <cellStyle name="Millares 2" xfId="7"/>
    <cellStyle name="Normal" xfId="0" builtinId="0"/>
    <cellStyle name="Normal 2" xfId="1"/>
    <cellStyle name="Normal 2 2 2" xfId="6"/>
    <cellStyle name="Normal 3" xfId="2"/>
    <cellStyle name="Normal 3 3" xfId="5"/>
    <cellStyle name="Normal 4" xfId="4"/>
    <cellStyle name="Normal 5" xfId="8"/>
    <cellStyle name="Normal 6" xfId="9"/>
    <cellStyle name="Normal 7" xfId="10"/>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50829</xdr:colOff>
      <xdr:row>0</xdr:row>
      <xdr:rowOff>0</xdr:rowOff>
    </xdr:from>
    <xdr:to>
      <xdr:col>5</xdr:col>
      <xdr:colOff>1476496</xdr:colOff>
      <xdr:row>2</xdr:row>
      <xdr:rowOff>175615</xdr:rowOff>
    </xdr:to>
    <xdr:pic>
      <xdr:nvPicPr>
        <xdr:cNvPr id="2" name="Picture 3" descr="Graphical user interface, text&#10;&#10;Description automatically generated">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29" y="0"/>
          <a:ext cx="2987767" cy="8328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showGridLines="0" tabSelected="1" view="pageBreakPreview" topLeftCell="B1" zoomScale="90" zoomScaleNormal="90" zoomScaleSheetLayoutView="90" zoomScalePageLayoutView="70" workbookViewId="0">
      <selection activeCell="B1" sqref="B1:AC1"/>
    </sheetView>
  </sheetViews>
  <sheetFormatPr baseColWidth="10" defaultColWidth="11.42578125" defaultRowHeight="12.75" x14ac:dyDescent="0.2"/>
  <cols>
    <col min="1" max="1" width="8.42578125" style="1" hidden="1" customWidth="1"/>
    <col min="2" max="2" width="2.7109375" style="1" customWidth="1"/>
    <col min="3" max="3" width="12.28515625" style="1" customWidth="1"/>
    <col min="4" max="4" width="2.85546875" style="1" customWidth="1"/>
    <col min="5" max="5" width="5.5703125" style="1" customWidth="1"/>
    <col min="6" max="6" width="23" style="1" customWidth="1"/>
    <col min="7" max="7" width="22.140625" style="1" customWidth="1"/>
    <col min="8" max="8" width="12" style="1" bestFit="1" customWidth="1"/>
    <col min="9" max="9" width="7.7109375" style="1" customWidth="1"/>
    <col min="10" max="10" width="8.85546875" style="1" customWidth="1"/>
    <col min="11" max="14" width="4.28515625" style="1" customWidth="1"/>
    <col min="15" max="15" width="15.5703125" style="1" hidden="1" customWidth="1"/>
    <col min="16" max="19" width="4.28515625" style="1" customWidth="1"/>
    <col min="20" max="20" width="14.85546875" style="1" hidden="1" customWidth="1"/>
    <col min="21" max="24" width="4.28515625" style="1" customWidth="1"/>
    <col min="25" max="25" width="14.42578125" style="1" hidden="1" customWidth="1"/>
    <col min="26" max="26" width="10.5703125" style="1" customWidth="1"/>
    <col min="27" max="27" width="10.7109375" style="1" customWidth="1"/>
    <col min="28" max="28" width="15.28515625" style="1" customWidth="1"/>
    <col min="29" max="29" width="18.5703125" style="1" customWidth="1"/>
    <col min="30" max="30" width="27.140625" style="1" hidden="1" customWidth="1"/>
    <col min="31" max="31" width="13.5703125" style="12" bestFit="1" customWidth="1"/>
    <col min="32" max="32" width="13.5703125" style="1" bestFit="1" customWidth="1"/>
    <col min="33" max="16384" width="11.42578125" style="1"/>
  </cols>
  <sheetData>
    <row r="1" spans="1:31" ht="35.25" customHeight="1" x14ac:dyDescent="0.2">
      <c r="B1" s="97" t="s">
        <v>63</v>
      </c>
      <c r="C1" s="97"/>
      <c r="D1" s="97"/>
      <c r="E1" s="97"/>
      <c r="F1" s="97"/>
      <c r="G1" s="97"/>
      <c r="H1" s="97"/>
      <c r="I1" s="97"/>
      <c r="J1" s="97"/>
      <c r="K1" s="97"/>
      <c r="L1" s="97"/>
      <c r="M1" s="97"/>
      <c r="N1" s="97"/>
      <c r="O1" s="97"/>
      <c r="P1" s="97"/>
      <c r="Q1" s="97"/>
      <c r="R1" s="97"/>
      <c r="S1" s="97"/>
      <c r="T1" s="97"/>
      <c r="U1" s="97"/>
      <c r="V1" s="97"/>
      <c r="W1" s="97"/>
      <c r="X1" s="97"/>
      <c r="Y1" s="97"/>
      <c r="Z1" s="97"/>
      <c r="AA1" s="97"/>
      <c r="AB1" s="97"/>
      <c r="AC1" s="97"/>
    </row>
    <row r="2" spans="1:31" s="3" customFormat="1" ht="16.5" customHeight="1" x14ac:dyDescent="0.2">
      <c r="A2" s="2"/>
      <c r="B2" s="98" t="s">
        <v>64</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10"/>
      <c r="AE2" s="13"/>
    </row>
    <row r="3" spans="1:31" s="3" customFormat="1" ht="16.5" customHeight="1" x14ac:dyDescent="0.2">
      <c r="A3" s="2"/>
      <c r="B3" s="98" t="s">
        <v>1</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10"/>
      <c r="AE3" s="13"/>
    </row>
    <row r="4" spans="1:31" s="2" customFormat="1" ht="19.5" customHeight="1" x14ac:dyDescent="0.2">
      <c r="B4" s="91" t="s">
        <v>2</v>
      </c>
      <c r="C4" s="91"/>
      <c r="D4" s="91"/>
      <c r="E4" s="99" t="s">
        <v>3</v>
      </c>
      <c r="F4" s="99"/>
      <c r="G4" s="99"/>
      <c r="H4" s="99"/>
      <c r="I4" s="99"/>
      <c r="J4" s="99"/>
      <c r="K4" s="99"/>
      <c r="L4" s="99"/>
      <c r="M4" s="99"/>
      <c r="N4" s="99"/>
      <c r="O4" s="99"/>
      <c r="P4" s="99"/>
      <c r="Q4" s="99"/>
      <c r="R4" s="99"/>
      <c r="S4" s="99"/>
      <c r="T4" s="99"/>
      <c r="U4" s="99"/>
      <c r="V4" s="99"/>
      <c r="W4" s="99"/>
      <c r="X4" s="99"/>
      <c r="Y4" s="99"/>
      <c r="Z4" s="99"/>
      <c r="AA4" s="99"/>
      <c r="AB4" s="99"/>
      <c r="AC4" s="99"/>
      <c r="AE4" s="14"/>
    </row>
    <row r="5" spans="1:31" s="2" customFormat="1" ht="21" customHeight="1" x14ac:dyDescent="0.2">
      <c r="B5" s="100" t="s">
        <v>4</v>
      </c>
      <c r="C5" s="100"/>
      <c r="D5" s="100"/>
      <c r="E5" s="96" t="s">
        <v>5</v>
      </c>
      <c r="F5" s="96"/>
      <c r="G5" s="96"/>
      <c r="H5" s="96"/>
      <c r="I5" s="96"/>
      <c r="J5" s="96"/>
      <c r="K5" s="96"/>
      <c r="L5" s="96"/>
      <c r="M5" s="96"/>
      <c r="N5" s="96"/>
      <c r="O5" s="96"/>
      <c r="P5" s="96"/>
      <c r="Q5" s="96"/>
      <c r="R5" s="96"/>
      <c r="S5" s="96"/>
      <c r="T5" s="96"/>
      <c r="U5" s="96"/>
      <c r="V5" s="96"/>
      <c r="W5" s="96"/>
      <c r="X5" s="96"/>
      <c r="Y5" s="96"/>
      <c r="Z5" s="96"/>
      <c r="AA5" s="96"/>
      <c r="AB5" s="96"/>
      <c r="AC5" s="96"/>
      <c r="AE5" s="14"/>
    </row>
    <row r="6" spans="1:31" s="2" customFormat="1" ht="14.25" customHeight="1" x14ac:dyDescent="0.2">
      <c r="B6" s="87" t="s">
        <v>6</v>
      </c>
      <c r="C6" s="87"/>
      <c r="D6" s="87"/>
      <c r="E6" s="88" t="s">
        <v>7</v>
      </c>
      <c r="F6" s="89"/>
      <c r="G6" s="89"/>
      <c r="H6" s="89"/>
      <c r="I6" s="89"/>
      <c r="J6" s="89"/>
      <c r="K6" s="89"/>
      <c r="L6" s="89"/>
      <c r="M6" s="89"/>
      <c r="N6" s="89"/>
      <c r="O6" s="89"/>
      <c r="P6" s="89"/>
      <c r="Q6" s="89"/>
      <c r="R6" s="89"/>
      <c r="S6" s="89"/>
      <c r="T6" s="89"/>
      <c r="U6" s="89"/>
      <c r="V6" s="89"/>
      <c r="W6" s="89"/>
      <c r="X6" s="89"/>
      <c r="Y6" s="89"/>
      <c r="Z6" s="89"/>
      <c r="AA6" s="89"/>
      <c r="AB6" s="89"/>
      <c r="AC6" s="90"/>
      <c r="AE6" s="14"/>
    </row>
    <row r="7" spans="1:31" s="2" customFormat="1" ht="291" customHeight="1" x14ac:dyDescent="0.2">
      <c r="B7" s="91" t="s">
        <v>8</v>
      </c>
      <c r="C7" s="91"/>
      <c r="D7" s="91"/>
      <c r="E7" s="92" t="s">
        <v>65</v>
      </c>
      <c r="F7" s="93"/>
      <c r="G7" s="93"/>
      <c r="H7" s="93"/>
      <c r="I7" s="93"/>
      <c r="J7" s="93"/>
      <c r="K7" s="93"/>
      <c r="L7" s="93"/>
      <c r="M7" s="93"/>
      <c r="N7" s="93"/>
      <c r="O7" s="93"/>
      <c r="P7" s="93"/>
      <c r="Q7" s="93"/>
      <c r="R7" s="93"/>
      <c r="S7" s="93"/>
      <c r="T7" s="93"/>
      <c r="U7" s="93"/>
      <c r="V7" s="93"/>
      <c r="W7" s="93"/>
      <c r="X7" s="93"/>
      <c r="Y7" s="93"/>
      <c r="Z7" s="93"/>
      <c r="AA7" s="93"/>
      <c r="AB7" s="93"/>
      <c r="AC7" s="94"/>
      <c r="AE7" s="14"/>
    </row>
    <row r="8" spans="1:31" ht="30" customHeight="1" x14ac:dyDescent="0.2">
      <c r="B8" s="95" t="s">
        <v>9</v>
      </c>
      <c r="C8" s="95"/>
      <c r="D8" s="95"/>
      <c r="E8" s="96" t="s">
        <v>10</v>
      </c>
      <c r="F8" s="96"/>
      <c r="G8" s="96"/>
      <c r="H8" s="96"/>
      <c r="I8" s="96"/>
      <c r="J8" s="96"/>
      <c r="K8" s="96"/>
      <c r="L8" s="96"/>
      <c r="M8" s="96"/>
      <c r="N8" s="96"/>
      <c r="O8" s="96"/>
      <c r="P8" s="96"/>
      <c r="Q8" s="96"/>
      <c r="R8" s="96"/>
      <c r="S8" s="96"/>
      <c r="T8" s="96"/>
      <c r="U8" s="96"/>
      <c r="V8" s="96"/>
      <c r="W8" s="96"/>
      <c r="X8" s="96"/>
      <c r="Y8" s="96"/>
      <c r="Z8" s="96"/>
      <c r="AA8" s="96"/>
      <c r="AB8" s="96"/>
      <c r="AC8" s="96"/>
    </row>
    <row r="9" spans="1:31" ht="20.25" customHeight="1" x14ac:dyDescent="0.2">
      <c r="B9" s="76" t="s">
        <v>66</v>
      </c>
      <c r="C9" s="76"/>
      <c r="D9" s="76"/>
      <c r="E9" s="76"/>
      <c r="F9" s="76"/>
      <c r="G9" s="76"/>
      <c r="H9" s="76"/>
      <c r="I9" s="76"/>
      <c r="J9" s="76"/>
      <c r="K9" s="76"/>
      <c r="L9" s="76"/>
      <c r="M9" s="76"/>
      <c r="N9" s="76"/>
      <c r="O9" s="76"/>
      <c r="P9" s="76"/>
      <c r="Q9" s="76"/>
      <c r="R9" s="76"/>
      <c r="S9" s="76"/>
      <c r="T9" s="76"/>
      <c r="U9" s="76"/>
      <c r="V9" s="76"/>
      <c r="W9" s="76"/>
      <c r="X9" s="76"/>
      <c r="Y9" s="76"/>
      <c r="Z9" s="76"/>
      <c r="AA9" s="76"/>
      <c r="AB9" s="76"/>
      <c r="AC9" s="76"/>
    </row>
    <row r="10" spans="1:31" s="4" customFormat="1" ht="18" customHeight="1" x14ac:dyDescent="0.2">
      <c r="B10" s="77" t="s">
        <v>11</v>
      </c>
      <c r="C10" s="77"/>
      <c r="D10" s="77"/>
      <c r="E10" s="77"/>
      <c r="F10" s="78" t="s">
        <v>12</v>
      </c>
      <c r="G10" s="79"/>
      <c r="H10" s="79"/>
      <c r="I10" s="79"/>
      <c r="J10" s="79"/>
      <c r="K10" s="79"/>
      <c r="L10" s="79"/>
      <c r="M10" s="79"/>
      <c r="N10" s="79"/>
      <c r="O10" s="79"/>
      <c r="P10" s="79"/>
      <c r="Q10" s="79"/>
      <c r="R10" s="79"/>
      <c r="S10" s="79"/>
      <c r="T10" s="79"/>
      <c r="U10" s="79"/>
      <c r="V10" s="79"/>
      <c r="W10" s="79"/>
      <c r="X10" s="79"/>
      <c r="Y10" s="79"/>
      <c r="Z10" s="79"/>
      <c r="AA10" s="79"/>
      <c r="AB10" s="79"/>
      <c r="AC10" s="80"/>
      <c r="AE10" s="15"/>
    </row>
    <row r="11" spans="1:31" s="4" customFormat="1" ht="36.75" customHeight="1" x14ac:dyDescent="0.2">
      <c r="B11" s="77" t="s">
        <v>13</v>
      </c>
      <c r="C11" s="77"/>
      <c r="D11" s="77"/>
      <c r="E11" s="77"/>
      <c r="F11" s="81" t="s">
        <v>14</v>
      </c>
      <c r="G11" s="82"/>
      <c r="H11" s="82"/>
      <c r="I11" s="82"/>
      <c r="J11" s="82"/>
      <c r="K11" s="82"/>
      <c r="L11" s="82"/>
      <c r="M11" s="82"/>
      <c r="N11" s="82"/>
      <c r="O11" s="82"/>
      <c r="P11" s="82"/>
      <c r="Q11" s="82"/>
      <c r="R11" s="82"/>
      <c r="S11" s="82"/>
      <c r="T11" s="82"/>
      <c r="U11" s="82"/>
      <c r="V11" s="82"/>
      <c r="W11" s="82"/>
      <c r="X11" s="82"/>
      <c r="Y11" s="82"/>
      <c r="Z11" s="82"/>
      <c r="AA11" s="82"/>
      <c r="AB11" s="82"/>
      <c r="AC11" s="83"/>
      <c r="AE11" s="15"/>
    </row>
    <row r="12" spans="1:31" s="4" customFormat="1" ht="15.75" customHeight="1" x14ac:dyDescent="0.2">
      <c r="B12" s="84" t="s">
        <v>15</v>
      </c>
      <c r="C12" s="85"/>
      <c r="D12" s="85"/>
      <c r="E12" s="86"/>
      <c r="F12" s="78" t="s">
        <v>16</v>
      </c>
      <c r="G12" s="79"/>
      <c r="H12" s="79"/>
      <c r="I12" s="79"/>
      <c r="J12" s="79"/>
      <c r="K12" s="79"/>
      <c r="L12" s="79"/>
      <c r="M12" s="79"/>
      <c r="N12" s="79"/>
      <c r="O12" s="79"/>
      <c r="P12" s="79"/>
      <c r="Q12" s="79"/>
      <c r="R12" s="79"/>
      <c r="S12" s="79"/>
      <c r="T12" s="79"/>
      <c r="U12" s="79"/>
      <c r="V12" s="79"/>
      <c r="W12" s="79"/>
      <c r="X12" s="79"/>
      <c r="Y12" s="79"/>
      <c r="Z12" s="79"/>
      <c r="AA12" s="79"/>
      <c r="AB12" s="79"/>
      <c r="AC12" s="80"/>
      <c r="AE12" s="15"/>
    </row>
    <row r="13" spans="1:31" s="4" customFormat="1" ht="19.5" customHeight="1" x14ac:dyDescent="0.2">
      <c r="B13" s="66" t="s">
        <v>17</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16"/>
      <c r="AE13" s="15"/>
    </row>
    <row r="14" spans="1:31" s="4" customFormat="1" ht="18" customHeight="1" x14ac:dyDescent="0.2">
      <c r="B14" s="68" t="s">
        <v>18</v>
      </c>
      <c r="C14" s="68"/>
      <c r="D14" s="68"/>
      <c r="E14" s="68"/>
      <c r="F14" s="69" t="s">
        <v>19</v>
      </c>
      <c r="G14" s="70"/>
      <c r="H14" s="70"/>
      <c r="I14" s="70"/>
      <c r="J14" s="70"/>
      <c r="K14" s="70"/>
      <c r="L14" s="70"/>
      <c r="M14" s="70"/>
      <c r="N14" s="70"/>
      <c r="O14" s="70"/>
      <c r="P14" s="70"/>
      <c r="Q14" s="70"/>
      <c r="R14" s="70"/>
      <c r="S14" s="70"/>
      <c r="T14" s="70"/>
      <c r="U14" s="70"/>
      <c r="V14" s="70"/>
      <c r="W14" s="70"/>
      <c r="X14" s="70"/>
      <c r="Y14" s="70"/>
      <c r="Z14" s="70"/>
      <c r="AA14" s="70"/>
      <c r="AB14" s="70"/>
      <c r="AC14" s="71"/>
      <c r="AE14" s="15"/>
    </row>
    <row r="15" spans="1:31" s="4" customFormat="1" ht="17.25" customHeight="1" x14ac:dyDescent="0.2">
      <c r="B15" s="72" t="s">
        <v>20</v>
      </c>
      <c r="C15" s="72"/>
      <c r="D15" s="72"/>
      <c r="E15" s="72"/>
      <c r="F15" s="69" t="s">
        <v>21</v>
      </c>
      <c r="G15" s="70"/>
      <c r="H15" s="70"/>
      <c r="I15" s="70"/>
      <c r="J15" s="70"/>
      <c r="K15" s="70"/>
      <c r="L15" s="70"/>
      <c r="M15" s="70"/>
      <c r="N15" s="70"/>
      <c r="O15" s="70"/>
      <c r="P15" s="70"/>
      <c r="Q15" s="70"/>
      <c r="R15" s="70"/>
      <c r="S15" s="70"/>
      <c r="T15" s="70"/>
      <c r="U15" s="70"/>
      <c r="V15" s="70"/>
      <c r="W15" s="70"/>
      <c r="X15" s="70"/>
      <c r="Y15" s="70"/>
      <c r="Z15" s="70"/>
      <c r="AA15" s="70"/>
      <c r="AB15" s="70"/>
      <c r="AC15" s="71"/>
      <c r="AE15" s="15"/>
    </row>
    <row r="16" spans="1:31" ht="21" customHeight="1" x14ac:dyDescent="0.2">
      <c r="B16" s="17"/>
      <c r="C16" s="73" t="s">
        <v>67</v>
      </c>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5"/>
    </row>
    <row r="17" spans="2:30" ht="66" customHeight="1" x14ac:dyDescent="0.2">
      <c r="B17" s="5" t="s">
        <v>0</v>
      </c>
      <c r="C17" s="60" t="s">
        <v>22</v>
      </c>
      <c r="D17" s="61"/>
      <c r="E17" s="62"/>
      <c r="F17" s="6" t="s">
        <v>23</v>
      </c>
      <c r="G17" s="7" t="s">
        <v>24</v>
      </c>
      <c r="H17" s="8" t="s">
        <v>25</v>
      </c>
      <c r="I17" s="9" t="s">
        <v>26</v>
      </c>
      <c r="J17" s="9" t="s">
        <v>27</v>
      </c>
      <c r="K17" s="18" t="s">
        <v>28</v>
      </c>
      <c r="L17" s="18" t="s">
        <v>29</v>
      </c>
      <c r="M17" s="18" t="s">
        <v>30</v>
      </c>
      <c r="N17" s="18" t="s">
        <v>31</v>
      </c>
      <c r="O17" s="19" t="s">
        <v>32</v>
      </c>
      <c r="P17" s="53" t="s">
        <v>33</v>
      </c>
      <c r="Q17" s="53" t="s">
        <v>34</v>
      </c>
      <c r="R17" s="53" t="s">
        <v>35</v>
      </c>
      <c r="S17" s="53" t="s">
        <v>36</v>
      </c>
      <c r="T17" s="19" t="s">
        <v>37</v>
      </c>
      <c r="U17" s="53" t="s">
        <v>38</v>
      </c>
      <c r="V17" s="53" t="s">
        <v>39</v>
      </c>
      <c r="W17" s="53" t="s">
        <v>40</v>
      </c>
      <c r="X17" s="52" t="s">
        <v>41</v>
      </c>
      <c r="Y17" s="19" t="s">
        <v>42</v>
      </c>
      <c r="Z17" s="20" t="s">
        <v>43</v>
      </c>
      <c r="AA17" s="20" t="s">
        <v>44</v>
      </c>
      <c r="AB17" s="21" t="s">
        <v>68</v>
      </c>
      <c r="AC17" s="20" t="s">
        <v>69</v>
      </c>
    </row>
    <row r="18" spans="2:30" ht="94.5" customHeight="1" x14ac:dyDescent="0.2">
      <c r="B18" s="22">
        <v>2</v>
      </c>
      <c r="C18" s="63" t="s">
        <v>70</v>
      </c>
      <c r="D18" s="64"/>
      <c r="E18" s="65"/>
      <c r="F18" s="23"/>
      <c r="G18" s="24"/>
      <c r="H18" s="25" t="s">
        <v>45</v>
      </c>
      <c r="I18" s="26">
        <f>SUM(I19:I21)</f>
        <v>433</v>
      </c>
      <c r="J18" s="26">
        <f>SUM(J19:J21)</f>
        <v>488</v>
      </c>
      <c r="K18" s="27">
        <f>+K19+K20+K21</f>
        <v>27</v>
      </c>
      <c r="L18" s="27">
        <f>+L19+L20+L21</f>
        <v>47</v>
      </c>
      <c r="M18" s="27">
        <f>SUM(M19:M21)</f>
        <v>37</v>
      </c>
      <c r="N18" s="27">
        <f>+N19+N20+N21</f>
        <v>51</v>
      </c>
      <c r="O18" s="29">
        <f t="shared" ref="O18:T18" si="0">SUM(O19:O21)</f>
        <v>162</v>
      </c>
      <c r="P18" s="27">
        <f t="shared" si="0"/>
        <v>26</v>
      </c>
      <c r="Q18" s="27">
        <f t="shared" si="0"/>
        <v>46</v>
      </c>
      <c r="R18" s="27">
        <f t="shared" si="0"/>
        <v>51</v>
      </c>
      <c r="S18" s="27">
        <f t="shared" si="0"/>
        <v>54</v>
      </c>
      <c r="T18" s="29">
        <f t="shared" si="0"/>
        <v>177</v>
      </c>
      <c r="U18" s="27">
        <f>+U19+U20+U21</f>
        <v>32</v>
      </c>
      <c r="V18" s="27">
        <f t="shared" ref="V18:X18" si="1">+V19+V20+V21</f>
        <v>67</v>
      </c>
      <c r="W18" s="27">
        <f t="shared" si="1"/>
        <v>22</v>
      </c>
      <c r="X18" s="28">
        <f t="shared" si="1"/>
        <v>0</v>
      </c>
      <c r="Y18" s="29">
        <f>SUM(Y19:Y21)</f>
        <v>121</v>
      </c>
      <c r="Z18" s="29">
        <f t="shared" ref="Z18:Z33" si="2">SUM(O18+T18+Y18)</f>
        <v>460</v>
      </c>
      <c r="AA18" s="30">
        <f t="shared" ref="AA18:AA33" si="3">SUM(Z18/J18)</f>
        <v>0.94262295081967218</v>
      </c>
      <c r="AB18" s="31">
        <v>11038406</v>
      </c>
      <c r="AC18" s="32" t="s">
        <v>46</v>
      </c>
      <c r="AD18" s="33">
        <f>31+31+31+31</f>
        <v>124</v>
      </c>
    </row>
    <row r="19" spans="2:30" ht="66.75" customHeight="1" x14ac:dyDescent="0.2">
      <c r="B19" s="34"/>
      <c r="C19" s="56"/>
      <c r="D19" s="57"/>
      <c r="E19" s="58"/>
      <c r="F19" s="35" t="s">
        <v>71</v>
      </c>
      <c r="G19" s="24"/>
      <c r="H19" s="25" t="s">
        <v>45</v>
      </c>
      <c r="I19" s="26">
        <v>23</v>
      </c>
      <c r="J19" s="26">
        <f>23-8+10</f>
        <v>25</v>
      </c>
      <c r="K19" s="27">
        <v>1</v>
      </c>
      <c r="L19" s="27">
        <v>8</v>
      </c>
      <c r="M19" s="27">
        <v>4</v>
      </c>
      <c r="N19" s="27">
        <v>2</v>
      </c>
      <c r="O19" s="29">
        <f t="shared" ref="O19" si="4">SUM(K19:N19)</f>
        <v>15</v>
      </c>
      <c r="P19" s="54">
        <v>0</v>
      </c>
      <c r="Q19" s="54">
        <v>10</v>
      </c>
      <c r="R19" s="54">
        <v>0</v>
      </c>
      <c r="S19" s="54">
        <v>0</v>
      </c>
      <c r="T19" s="29">
        <f t="shared" ref="T19" si="5">SUM(P19:S19)</f>
        <v>10</v>
      </c>
      <c r="U19" s="54">
        <v>0</v>
      </c>
      <c r="V19" s="54">
        <v>0</v>
      </c>
      <c r="W19" s="54">
        <v>0</v>
      </c>
      <c r="X19" s="28">
        <v>0</v>
      </c>
      <c r="Y19" s="29">
        <f t="shared" ref="Y19" si="6">SUM(U19:X19)</f>
        <v>0</v>
      </c>
      <c r="Z19" s="29">
        <f t="shared" si="2"/>
        <v>25</v>
      </c>
      <c r="AA19" s="30">
        <f t="shared" si="3"/>
        <v>1</v>
      </c>
      <c r="AB19" s="31"/>
      <c r="AC19" s="36" t="s">
        <v>47</v>
      </c>
      <c r="AD19" s="33">
        <v>0</v>
      </c>
    </row>
    <row r="20" spans="2:30" ht="57.75" customHeight="1" x14ac:dyDescent="0.2">
      <c r="B20" s="23"/>
      <c r="C20" s="56"/>
      <c r="D20" s="57"/>
      <c r="E20" s="58"/>
      <c r="F20" s="35" t="s">
        <v>72</v>
      </c>
      <c r="G20" s="24"/>
      <c r="H20" s="25" t="s">
        <v>45</v>
      </c>
      <c r="I20" s="26">
        <v>350</v>
      </c>
      <c r="J20" s="26">
        <f>350-110+4+160</f>
        <v>404</v>
      </c>
      <c r="K20" s="27">
        <f>16+2+8</f>
        <v>26</v>
      </c>
      <c r="L20" s="27">
        <f>19+8+2+1+1+2+3</f>
        <v>36</v>
      </c>
      <c r="M20" s="27">
        <v>33</v>
      </c>
      <c r="N20" s="27">
        <f>22+2+18+3+1+1</f>
        <v>47</v>
      </c>
      <c r="O20" s="29">
        <f t="shared" ref="O20:O22" si="7">SUM(K20:N20)</f>
        <v>142</v>
      </c>
      <c r="P20" s="54">
        <f>19+1+1+3</f>
        <v>24</v>
      </c>
      <c r="Q20" s="54">
        <f>17+13+5</f>
        <v>35</v>
      </c>
      <c r="R20" s="54">
        <f>23+6+4+1+1+7</f>
        <v>42</v>
      </c>
      <c r="S20" s="54">
        <f>23+6+2+10+1+1+11</f>
        <v>54</v>
      </c>
      <c r="T20" s="29">
        <f t="shared" ref="T20:T22" si="8">SUM(P20:S20)</f>
        <v>155</v>
      </c>
      <c r="U20" s="54">
        <f>5+2+10+9+1</f>
        <v>27</v>
      </c>
      <c r="V20" s="54">
        <f>14+12+4+6+24+1+1+2</f>
        <v>64</v>
      </c>
      <c r="W20" s="54">
        <v>16</v>
      </c>
      <c r="X20" s="28">
        <v>0</v>
      </c>
      <c r="Y20" s="29">
        <f t="shared" ref="Y20:Y22" si="9">SUM(U20:X20)</f>
        <v>107</v>
      </c>
      <c r="Z20" s="29">
        <f t="shared" si="2"/>
        <v>404</v>
      </c>
      <c r="AA20" s="30">
        <f t="shared" si="3"/>
        <v>1</v>
      </c>
      <c r="AB20" s="31"/>
      <c r="AC20" s="36" t="s">
        <v>48</v>
      </c>
      <c r="AD20" s="33">
        <f>21+21+21+21</f>
        <v>84</v>
      </c>
    </row>
    <row r="21" spans="2:30" ht="66.75" customHeight="1" x14ac:dyDescent="0.2">
      <c r="B21" s="34"/>
      <c r="C21" s="56"/>
      <c r="D21" s="57"/>
      <c r="E21" s="58"/>
      <c r="F21" s="35" t="s">
        <v>73</v>
      </c>
      <c r="G21" s="24"/>
      <c r="H21" s="25" t="s">
        <v>45</v>
      </c>
      <c r="I21" s="26">
        <v>60</v>
      </c>
      <c r="J21" s="26">
        <f>60-1</f>
        <v>59</v>
      </c>
      <c r="K21" s="27">
        <v>0</v>
      </c>
      <c r="L21" s="27">
        <v>3</v>
      </c>
      <c r="M21" s="27">
        <v>0</v>
      </c>
      <c r="N21" s="27">
        <v>2</v>
      </c>
      <c r="O21" s="29">
        <f t="shared" si="7"/>
        <v>5</v>
      </c>
      <c r="P21" s="54">
        <v>2</v>
      </c>
      <c r="Q21" s="54">
        <v>1</v>
      </c>
      <c r="R21" s="54">
        <v>9</v>
      </c>
      <c r="S21" s="54">
        <v>0</v>
      </c>
      <c r="T21" s="29">
        <f t="shared" si="8"/>
        <v>12</v>
      </c>
      <c r="U21" s="54">
        <v>5</v>
      </c>
      <c r="V21" s="54">
        <v>3</v>
      </c>
      <c r="W21" s="54">
        <v>6</v>
      </c>
      <c r="X21" s="28">
        <v>0</v>
      </c>
      <c r="Y21" s="29">
        <f t="shared" si="9"/>
        <v>14</v>
      </c>
      <c r="Z21" s="29">
        <f t="shared" si="2"/>
        <v>31</v>
      </c>
      <c r="AA21" s="30">
        <f t="shared" si="3"/>
        <v>0.52542372881355937</v>
      </c>
      <c r="AB21" s="31"/>
      <c r="AC21" s="36" t="s">
        <v>49</v>
      </c>
      <c r="AD21" s="33">
        <f>10+10+10+10</f>
        <v>40</v>
      </c>
    </row>
    <row r="22" spans="2:30" ht="118.5" customHeight="1" x14ac:dyDescent="0.2">
      <c r="B22" s="23"/>
      <c r="C22" s="56"/>
      <c r="D22" s="57"/>
      <c r="E22" s="58"/>
      <c r="F22" s="37"/>
      <c r="G22" s="35" t="s">
        <v>74</v>
      </c>
      <c r="H22" s="38" t="s">
        <v>50</v>
      </c>
      <c r="I22" s="39">
        <v>48</v>
      </c>
      <c r="J22" s="39">
        <f>48+42</f>
        <v>90</v>
      </c>
      <c r="K22" s="40">
        <v>6</v>
      </c>
      <c r="L22" s="40">
        <v>9</v>
      </c>
      <c r="M22" s="40">
        <v>12</v>
      </c>
      <c r="N22" s="40">
        <v>1</v>
      </c>
      <c r="O22" s="41">
        <f t="shared" si="7"/>
        <v>28</v>
      </c>
      <c r="P22" s="50">
        <v>13</v>
      </c>
      <c r="Q22" s="50">
        <v>6</v>
      </c>
      <c r="R22" s="50">
        <v>0</v>
      </c>
      <c r="S22" s="50">
        <v>14</v>
      </c>
      <c r="T22" s="41">
        <f t="shared" si="8"/>
        <v>33</v>
      </c>
      <c r="U22" s="50">
        <v>16</v>
      </c>
      <c r="V22" s="50">
        <v>8</v>
      </c>
      <c r="W22" s="50">
        <v>0</v>
      </c>
      <c r="X22" s="55">
        <v>5</v>
      </c>
      <c r="Y22" s="41">
        <f t="shared" si="9"/>
        <v>29</v>
      </c>
      <c r="Z22" s="41">
        <f t="shared" si="2"/>
        <v>90</v>
      </c>
      <c r="AA22" s="42">
        <f t="shared" si="3"/>
        <v>1</v>
      </c>
      <c r="AB22" s="43"/>
      <c r="AC22" s="31" t="s">
        <v>51</v>
      </c>
    </row>
    <row r="23" spans="2:30" ht="28.5" customHeight="1" x14ac:dyDescent="0.2">
      <c r="B23" s="23"/>
      <c r="C23" s="56"/>
      <c r="D23" s="57"/>
      <c r="E23" s="58"/>
      <c r="F23" s="37"/>
      <c r="G23" s="44" t="s">
        <v>52</v>
      </c>
      <c r="H23" s="45" t="s">
        <v>53</v>
      </c>
      <c r="I23" s="39">
        <v>300</v>
      </c>
      <c r="J23" s="39">
        <v>300</v>
      </c>
      <c r="K23" s="40">
        <v>11</v>
      </c>
      <c r="L23" s="40">
        <v>7</v>
      </c>
      <c r="M23" s="40">
        <v>10</v>
      </c>
      <c r="N23" s="40">
        <v>2</v>
      </c>
      <c r="O23" s="41">
        <f t="shared" ref="O23:O33" si="10">SUM(K23:N23)</f>
        <v>30</v>
      </c>
      <c r="P23" s="50">
        <v>9</v>
      </c>
      <c r="Q23" s="50">
        <v>47</v>
      </c>
      <c r="R23" s="50">
        <v>6</v>
      </c>
      <c r="S23" s="50">
        <v>5</v>
      </c>
      <c r="T23" s="41">
        <f t="shared" ref="T23:T33" si="11">SUM(P23:S23)</f>
        <v>67</v>
      </c>
      <c r="U23" s="50">
        <v>5</v>
      </c>
      <c r="V23" s="50">
        <v>4</v>
      </c>
      <c r="W23" s="50">
        <v>1</v>
      </c>
      <c r="X23" s="55">
        <v>0</v>
      </c>
      <c r="Y23" s="41">
        <f t="shared" ref="Y23:Y33" si="12">SUM(U23:X23)</f>
        <v>10</v>
      </c>
      <c r="Z23" s="41">
        <f t="shared" si="2"/>
        <v>107</v>
      </c>
      <c r="AA23" s="42">
        <f t="shared" si="3"/>
        <v>0.35666666666666669</v>
      </c>
      <c r="AB23" s="43"/>
      <c r="AC23" s="31" t="s">
        <v>49</v>
      </c>
    </row>
    <row r="24" spans="2:30" ht="21.75" customHeight="1" x14ac:dyDescent="0.2">
      <c r="B24" s="23"/>
      <c r="C24" s="56"/>
      <c r="D24" s="57"/>
      <c r="E24" s="58"/>
      <c r="F24" s="37"/>
      <c r="G24" s="44" t="s">
        <v>54</v>
      </c>
      <c r="H24" s="46" t="s">
        <v>45</v>
      </c>
      <c r="I24" s="47">
        <v>1000</v>
      </c>
      <c r="J24" s="47">
        <v>1000</v>
      </c>
      <c r="K24" s="40">
        <v>6</v>
      </c>
      <c r="L24" s="40">
        <f>7+110</f>
        <v>117</v>
      </c>
      <c r="M24" s="40">
        <v>38</v>
      </c>
      <c r="N24" s="40">
        <v>30</v>
      </c>
      <c r="O24" s="41">
        <f t="shared" si="10"/>
        <v>191</v>
      </c>
      <c r="P24" s="50">
        <f>38+9</f>
        <v>47</v>
      </c>
      <c r="Q24" s="50">
        <f>47+2</f>
        <v>49</v>
      </c>
      <c r="R24" s="50">
        <f>6+256</f>
        <v>262</v>
      </c>
      <c r="S24" s="50">
        <f>5+39</f>
        <v>44</v>
      </c>
      <c r="T24" s="41">
        <f t="shared" si="11"/>
        <v>402</v>
      </c>
      <c r="U24" s="50">
        <f>5+39</f>
        <v>44</v>
      </c>
      <c r="V24" s="50">
        <f>4+33</f>
        <v>37</v>
      </c>
      <c r="W24" s="50">
        <f>1+7</f>
        <v>8</v>
      </c>
      <c r="X24" s="55">
        <v>60</v>
      </c>
      <c r="Y24" s="41">
        <f t="shared" si="12"/>
        <v>149</v>
      </c>
      <c r="Z24" s="41">
        <f t="shared" si="2"/>
        <v>742</v>
      </c>
      <c r="AA24" s="42">
        <f t="shared" si="3"/>
        <v>0.74199999999999999</v>
      </c>
      <c r="AB24" s="43"/>
      <c r="AC24" s="31" t="s">
        <v>49</v>
      </c>
    </row>
    <row r="25" spans="2:30" ht="103.5" customHeight="1" x14ac:dyDescent="0.2">
      <c r="B25" s="23"/>
      <c r="C25" s="56"/>
      <c r="D25" s="57"/>
      <c r="E25" s="58"/>
      <c r="F25" s="37"/>
      <c r="G25" s="44" t="s">
        <v>55</v>
      </c>
      <c r="H25" s="46" t="s">
        <v>45</v>
      </c>
      <c r="I25" s="39">
        <v>35</v>
      </c>
      <c r="J25" s="39">
        <f>35+10</f>
        <v>45</v>
      </c>
      <c r="K25" s="40">
        <v>3</v>
      </c>
      <c r="L25" s="40">
        <v>4</v>
      </c>
      <c r="M25" s="40">
        <v>5</v>
      </c>
      <c r="N25" s="40">
        <v>2</v>
      </c>
      <c r="O25" s="41">
        <f t="shared" si="10"/>
        <v>14</v>
      </c>
      <c r="P25" s="50">
        <v>2</v>
      </c>
      <c r="Q25" s="50">
        <v>4</v>
      </c>
      <c r="R25" s="50">
        <v>2</v>
      </c>
      <c r="S25" s="50">
        <v>4</v>
      </c>
      <c r="T25" s="41">
        <f t="shared" si="11"/>
        <v>12</v>
      </c>
      <c r="U25" s="50">
        <v>8</v>
      </c>
      <c r="V25" s="50">
        <v>0</v>
      </c>
      <c r="W25" s="50">
        <v>11</v>
      </c>
      <c r="X25" s="55">
        <v>0</v>
      </c>
      <c r="Y25" s="41">
        <f t="shared" si="12"/>
        <v>19</v>
      </c>
      <c r="Z25" s="41">
        <f t="shared" si="2"/>
        <v>45</v>
      </c>
      <c r="AA25" s="48">
        <f t="shared" si="3"/>
        <v>1</v>
      </c>
      <c r="AB25" s="43"/>
      <c r="AC25" s="31" t="s">
        <v>47</v>
      </c>
    </row>
    <row r="26" spans="2:30" ht="40.5" customHeight="1" x14ac:dyDescent="0.2">
      <c r="B26" s="23"/>
      <c r="C26" s="56"/>
      <c r="D26" s="57"/>
      <c r="E26" s="58"/>
      <c r="F26" s="37"/>
      <c r="G26" s="44" t="s">
        <v>56</v>
      </c>
      <c r="H26" s="46" t="s">
        <v>45</v>
      </c>
      <c r="I26" s="39">
        <v>500</v>
      </c>
      <c r="J26" s="39">
        <v>500</v>
      </c>
      <c r="K26" s="40">
        <v>33</v>
      </c>
      <c r="L26" s="40">
        <v>32</v>
      </c>
      <c r="M26" s="40">
        <v>31</v>
      </c>
      <c r="N26" s="40">
        <v>33</v>
      </c>
      <c r="O26" s="41">
        <f t="shared" si="10"/>
        <v>129</v>
      </c>
      <c r="P26" s="50">
        <v>12</v>
      </c>
      <c r="Q26" s="50">
        <v>197</v>
      </c>
      <c r="R26" s="50">
        <v>25</v>
      </c>
      <c r="S26" s="50">
        <v>31</v>
      </c>
      <c r="T26" s="41">
        <f t="shared" si="11"/>
        <v>265</v>
      </c>
      <c r="U26" s="50">
        <v>56</v>
      </c>
      <c r="V26" s="50">
        <v>0</v>
      </c>
      <c r="W26" s="50">
        <v>50</v>
      </c>
      <c r="X26" s="55">
        <v>0</v>
      </c>
      <c r="Y26" s="41">
        <f t="shared" si="12"/>
        <v>106</v>
      </c>
      <c r="Z26" s="41">
        <f t="shared" si="2"/>
        <v>500</v>
      </c>
      <c r="AA26" s="42">
        <f t="shared" si="3"/>
        <v>1</v>
      </c>
      <c r="AB26" s="43"/>
      <c r="AC26" s="31" t="s">
        <v>47</v>
      </c>
    </row>
    <row r="27" spans="2:30" ht="27.75" customHeight="1" x14ac:dyDescent="0.2">
      <c r="B27" s="23"/>
      <c r="C27" s="56"/>
      <c r="D27" s="57"/>
      <c r="E27" s="58"/>
      <c r="F27" s="37"/>
      <c r="G27" s="44" t="s">
        <v>57</v>
      </c>
      <c r="H27" s="46" t="s">
        <v>45</v>
      </c>
      <c r="I27" s="47">
        <v>1050</v>
      </c>
      <c r="J27" s="47">
        <f>1050+1250</f>
        <v>2300</v>
      </c>
      <c r="K27" s="40">
        <f>173+8+8</f>
        <v>189</v>
      </c>
      <c r="L27" s="40">
        <f>187+32+2</f>
        <v>221</v>
      </c>
      <c r="M27" s="40">
        <v>210</v>
      </c>
      <c r="N27" s="40">
        <f>85+18+3+1+6</f>
        <v>113</v>
      </c>
      <c r="O27" s="41">
        <f t="shared" si="10"/>
        <v>733</v>
      </c>
      <c r="P27" s="50">
        <f>123+4+1</f>
        <v>128</v>
      </c>
      <c r="Q27" s="50">
        <f>98+52+5</f>
        <v>155</v>
      </c>
      <c r="R27" s="50">
        <f>46+18+1+1+4+3</f>
        <v>73</v>
      </c>
      <c r="S27" s="50">
        <f>38+2+40+1+1+2+9</f>
        <v>93</v>
      </c>
      <c r="T27" s="41">
        <f t="shared" si="11"/>
        <v>449</v>
      </c>
      <c r="U27" s="50">
        <f>46+66+25+1</f>
        <v>138</v>
      </c>
      <c r="V27" s="50">
        <f>57+48+4+1+5+24+1+1</f>
        <v>141</v>
      </c>
      <c r="W27" s="50">
        <f>203+83+6+2+5</f>
        <v>299</v>
      </c>
      <c r="X27" s="55">
        <f>99+26+1+1</f>
        <v>127</v>
      </c>
      <c r="Y27" s="41">
        <f t="shared" si="12"/>
        <v>705</v>
      </c>
      <c r="Z27" s="41">
        <f t="shared" si="2"/>
        <v>1887</v>
      </c>
      <c r="AA27" s="42">
        <f t="shared" si="3"/>
        <v>0.82043478260869562</v>
      </c>
      <c r="AB27" s="43"/>
      <c r="AC27" s="31" t="s">
        <v>48</v>
      </c>
    </row>
    <row r="28" spans="2:30" ht="28.5" customHeight="1" x14ac:dyDescent="0.2">
      <c r="B28" s="23"/>
      <c r="C28" s="56"/>
      <c r="D28" s="57"/>
      <c r="E28" s="58"/>
      <c r="F28" s="37"/>
      <c r="G28" s="49" t="s">
        <v>75</v>
      </c>
      <c r="H28" s="46" t="s">
        <v>45</v>
      </c>
      <c r="I28" s="47">
        <v>3000</v>
      </c>
      <c r="J28" s="47">
        <v>3000</v>
      </c>
      <c r="K28" s="40">
        <f>211+6</f>
        <v>217</v>
      </c>
      <c r="L28" s="40">
        <f>76+6</f>
        <v>82</v>
      </c>
      <c r="M28" s="40">
        <v>60</v>
      </c>
      <c r="N28" s="40">
        <f>206+8</f>
        <v>214</v>
      </c>
      <c r="O28" s="41">
        <f t="shared" si="10"/>
        <v>573</v>
      </c>
      <c r="P28" s="50">
        <f>168+7</f>
        <v>175</v>
      </c>
      <c r="Q28" s="50">
        <f>266+16</f>
        <v>282</v>
      </c>
      <c r="R28" s="50">
        <f>406+7</f>
        <v>413</v>
      </c>
      <c r="S28" s="50">
        <f>380+11</f>
        <v>391</v>
      </c>
      <c r="T28" s="41">
        <f t="shared" si="11"/>
        <v>1261</v>
      </c>
      <c r="U28" s="50">
        <f>598+11</f>
        <v>609</v>
      </c>
      <c r="V28" s="50">
        <f>117+2</f>
        <v>119</v>
      </c>
      <c r="W28" s="50">
        <f>189+9</f>
        <v>198</v>
      </c>
      <c r="X28" s="55">
        <v>165</v>
      </c>
      <c r="Y28" s="41">
        <f t="shared" si="12"/>
        <v>1091</v>
      </c>
      <c r="Z28" s="41">
        <f t="shared" si="2"/>
        <v>2925</v>
      </c>
      <c r="AA28" s="42">
        <f t="shared" si="3"/>
        <v>0.97499999999999998</v>
      </c>
      <c r="AB28" s="43"/>
      <c r="AC28" s="31" t="s">
        <v>48</v>
      </c>
    </row>
    <row r="29" spans="2:30" ht="57.75" customHeight="1" x14ac:dyDescent="0.2">
      <c r="B29" s="23"/>
      <c r="C29" s="56"/>
      <c r="D29" s="57"/>
      <c r="E29" s="58"/>
      <c r="F29" s="37"/>
      <c r="G29" s="44" t="s">
        <v>58</v>
      </c>
      <c r="H29" s="46" t="s">
        <v>53</v>
      </c>
      <c r="I29" s="39">
        <v>12</v>
      </c>
      <c r="J29" s="39">
        <v>12</v>
      </c>
      <c r="K29" s="40">
        <v>1</v>
      </c>
      <c r="L29" s="40">
        <v>1</v>
      </c>
      <c r="M29" s="40">
        <v>1</v>
      </c>
      <c r="N29" s="40">
        <v>1</v>
      </c>
      <c r="O29" s="41">
        <f t="shared" si="10"/>
        <v>4</v>
      </c>
      <c r="P29" s="50">
        <v>0</v>
      </c>
      <c r="Q29" s="50">
        <v>1</v>
      </c>
      <c r="R29" s="50">
        <v>2</v>
      </c>
      <c r="S29" s="50">
        <v>1</v>
      </c>
      <c r="T29" s="41">
        <f t="shared" si="11"/>
        <v>4</v>
      </c>
      <c r="U29" s="50">
        <v>2</v>
      </c>
      <c r="V29" s="50">
        <v>1</v>
      </c>
      <c r="W29" s="50">
        <v>1</v>
      </c>
      <c r="X29" s="55">
        <v>0</v>
      </c>
      <c r="Y29" s="41">
        <f t="shared" si="12"/>
        <v>4</v>
      </c>
      <c r="Z29" s="41">
        <f t="shared" si="2"/>
        <v>12</v>
      </c>
      <c r="AA29" s="42">
        <f t="shared" si="3"/>
        <v>1</v>
      </c>
      <c r="AB29" s="43"/>
      <c r="AC29" s="31" t="s">
        <v>48</v>
      </c>
    </row>
    <row r="30" spans="2:30" ht="54.75" customHeight="1" x14ac:dyDescent="0.2">
      <c r="B30" s="23"/>
      <c r="C30" s="56"/>
      <c r="D30" s="57"/>
      <c r="E30" s="58"/>
      <c r="F30" s="37"/>
      <c r="G30" s="44" t="s">
        <v>59</v>
      </c>
      <c r="H30" s="37" t="s">
        <v>50</v>
      </c>
      <c r="I30" s="38">
        <v>6</v>
      </c>
      <c r="J30" s="39">
        <v>6</v>
      </c>
      <c r="K30" s="40">
        <v>0</v>
      </c>
      <c r="L30" s="40">
        <v>0</v>
      </c>
      <c r="M30" s="40">
        <v>1</v>
      </c>
      <c r="N30" s="40">
        <v>0</v>
      </c>
      <c r="O30" s="41">
        <f t="shared" si="10"/>
        <v>1</v>
      </c>
      <c r="P30" s="50">
        <v>2</v>
      </c>
      <c r="Q30" s="50">
        <v>1</v>
      </c>
      <c r="R30" s="50">
        <v>1</v>
      </c>
      <c r="S30" s="50">
        <v>1</v>
      </c>
      <c r="T30" s="41">
        <f t="shared" si="11"/>
        <v>5</v>
      </c>
      <c r="U30" s="50">
        <v>0</v>
      </c>
      <c r="V30" s="50">
        <v>0</v>
      </c>
      <c r="W30" s="50">
        <v>0</v>
      </c>
      <c r="X30" s="55">
        <v>0</v>
      </c>
      <c r="Y30" s="41">
        <f t="shared" si="12"/>
        <v>0</v>
      </c>
      <c r="Z30" s="41">
        <f t="shared" si="2"/>
        <v>6</v>
      </c>
      <c r="AA30" s="42">
        <f t="shared" si="3"/>
        <v>1</v>
      </c>
      <c r="AB30" s="43"/>
      <c r="AC30" s="31" t="s">
        <v>60</v>
      </c>
    </row>
    <row r="31" spans="2:30" ht="53.25" customHeight="1" x14ac:dyDescent="0.2">
      <c r="B31" s="23"/>
      <c r="C31" s="56"/>
      <c r="D31" s="57"/>
      <c r="E31" s="58"/>
      <c r="F31" s="37"/>
      <c r="G31" s="44" t="s">
        <v>61</v>
      </c>
      <c r="H31" s="39" t="s">
        <v>45</v>
      </c>
      <c r="I31" s="38">
        <v>60</v>
      </c>
      <c r="J31" s="39">
        <v>60</v>
      </c>
      <c r="K31" s="40">
        <v>5</v>
      </c>
      <c r="L31" s="40">
        <v>2</v>
      </c>
      <c r="M31" s="40">
        <v>8</v>
      </c>
      <c r="N31" s="40">
        <v>6</v>
      </c>
      <c r="O31" s="41">
        <f t="shared" si="10"/>
        <v>21</v>
      </c>
      <c r="P31" s="50">
        <v>1</v>
      </c>
      <c r="Q31" s="50">
        <v>3</v>
      </c>
      <c r="R31" s="50">
        <v>5</v>
      </c>
      <c r="S31" s="50">
        <v>3</v>
      </c>
      <c r="T31" s="41">
        <f t="shared" si="11"/>
        <v>12</v>
      </c>
      <c r="U31" s="50">
        <v>3</v>
      </c>
      <c r="V31" s="50">
        <v>1</v>
      </c>
      <c r="W31" s="50">
        <v>1</v>
      </c>
      <c r="X31" s="55">
        <v>3</v>
      </c>
      <c r="Y31" s="41">
        <f t="shared" si="12"/>
        <v>8</v>
      </c>
      <c r="Z31" s="41">
        <f t="shared" si="2"/>
        <v>41</v>
      </c>
      <c r="AA31" s="42">
        <f t="shared" si="3"/>
        <v>0.68333333333333335</v>
      </c>
      <c r="AB31" s="43"/>
      <c r="AC31" s="31" t="s">
        <v>60</v>
      </c>
    </row>
    <row r="32" spans="2:30" ht="56.25" customHeight="1" x14ac:dyDescent="0.2">
      <c r="B32" s="23"/>
      <c r="C32" s="56"/>
      <c r="D32" s="57"/>
      <c r="E32" s="58"/>
      <c r="F32" s="37"/>
      <c r="G32" s="44" t="s">
        <v>62</v>
      </c>
      <c r="H32" s="37" t="s">
        <v>50</v>
      </c>
      <c r="I32" s="38">
        <v>6</v>
      </c>
      <c r="J32" s="39">
        <v>6</v>
      </c>
      <c r="K32" s="40">
        <v>1</v>
      </c>
      <c r="L32" s="40">
        <v>0</v>
      </c>
      <c r="M32" s="40">
        <v>1</v>
      </c>
      <c r="N32" s="40">
        <v>0</v>
      </c>
      <c r="O32" s="41">
        <f t="shared" si="10"/>
        <v>2</v>
      </c>
      <c r="P32" s="50">
        <v>2</v>
      </c>
      <c r="Q32" s="50">
        <v>1</v>
      </c>
      <c r="R32" s="50">
        <v>1</v>
      </c>
      <c r="S32" s="50">
        <v>0</v>
      </c>
      <c r="T32" s="41">
        <f t="shared" si="11"/>
        <v>4</v>
      </c>
      <c r="U32" s="50">
        <v>0</v>
      </c>
      <c r="V32" s="50">
        <v>0</v>
      </c>
      <c r="W32" s="50">
        <v>0</v>
      </c>
      <c r="X32" s="55" t="s">
        <v>78</v>
      </c>
      <c r="Y32" s="41">
        <f t="shared" si="12"/>
        <v>0</v>
      </c>
      <c r="Z32" s="41">
        <f t="shared" si="2"/>
        <v>6</v>
      </c>
      <c r="AA32" s="42">
        <f t="shared" si="3"/>
        <v>1</v>
      </c>
      <c r="AB32" s="43"/>
      <c r="AC32" s="31" t="s">
        <v>60</v>
      </c>
    </row>
    <row r="33" spans="2:29" ht="92.25" customHeight="1" x14ac:dyDescent="0.2">
      <c r="B33" s="23"/>
      <c r="C33" s="56"/>
      <c r="D33" s="57"/>
      <c r="E33" s="58"/>
      <c r="F33" s="37"/>
      <c r="G33" s="44" t="s">
        <v>76</v>
      </c>
      <c r="H33" s="37" t="s">
        <v>50</v>
      </c>
      <c r="I33" s="38">
        <v>15</v>
      </c>
      <c r="J33" s="39">
        <v>15</v>
      </c>
      <c r="K33" s="50">
        <v>0</v>
      </c>
      <c r="L33" s="50">
        <v>1</v>
      </c>
      <c r="M33" s="50">
        <v>1</v>
      </c>
      <c r="N33" s="50">
        <v>0</v>
      </c>
      <c r="O33" s="41">
        <f t="shared" si="10"/>
        <v>2</v>
      </c>
      <c r="P33" s="50">
        <v>0</v>
      </c>
      <c r="Q33" s="50">
        <v>1</v>
      </c>
      <c r="R33" s="50">
        <v>0</v>
      </c>
      <c r="S33" s="50">
        <v>0</v>
      </c>
      <c r="T33" s="41">
        <f t="shared" si="11"/>
        <v>1</v>
      </c>
      <c r="U33" s="50">
        <v>0</v>
      </c>
      <c r="V33" s="50">
        <v>1</v>
      </c>
      <c r="W33" s="50">
        <v>1</v>
      </c>
      <c r="X33" s="55">
        <v>10</v>
      </c>
      <c r="Y33" s="41">
        <f t="shared" si="12"/>
        <v>12</v>
      </c>
      <c r="Z33" s="41">
        <f t="shared" si="2"/>
        <v>15</v>
      </c>
      <c r="AA33" s="48">
        <f t="shared" si="3"/>
        <v>1</v>
      </c>
      <c r="AB33" s="43"/>
      <c r="AC33" s="31" t="s">
        <v>51</v>
      </c>
    </row>
    <row r="34" spans="2:29" ht="20.25" customHeight="1" x14ac:dyDescent="0.3">
      <c r="B34" s="51"/>
      <c r="C34" s="59" t="s">
        <v>77</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1"/>
    </row>
    <row r="35" spans="2:29" x14ac:dyDescent="0.2">
      <c r="R35" s="4"/>
    </row>
    <row r="36" spans="2:29" x14ac:dyDescent="0.2">
      <c r="R36" s="4"/>
      <c r="T36" s="11"/>
    </row>
    <row r="37" spans="2:29" x14ac:dyDescent="0.2">
      <c r="R37" s="4"/>
    </row>
    <row r="38" spans="2:29" x14ac:dyDescent="0.2">
      <c r="R38" s="4"/>
    </row>
    <row r="39" spans="2:29" x14ac:dyDescent="0.2">
      <c r="R39" s="4"/>
      <c r="W39" s="11"/>
    </row>
    <row r="40" spans="2:29" x14ac:dyDescent="0.2">
      <c r="R40" s="4"/>
    </row>
    <row r="41" spans="2:29" x14ac:dyDescent="0.2">
      <c r="R41" s="4"/>
    </row>
    <row r="42" spans="2:29" x14ac:dyDescent="0.2">
      <c r="R42" s="4"/>
    </row>
    <row r="43" spans="2:29" x14ac:dyDescent="0.2">
      <c r="R43" s="4"/>
    </row>
  </sheetData>
  <autoFilter ref="AC18:AC34"/>
  <mergeCells count="44">
    <mergeCell ref="B5:D5"/>
    <mergeCell ref="E5:AC5"/>
    <mergeCell ref="B1:AC1"/>
    <mergeCell ref="B2:AC2"/>
    <mergeCell ref="B3:AC3"/>
    <mergeCell ref="B4:D4"/>
    <mergeCell ref="E4:AC4"/>
    <mergeCell ref="B12:E12"/>
    <mergeCell ref="F12:AC12"/>
    <mergeCell ref="B6:D6"/>
    <mergeCell ref="E6:AC6"/>
    <mergeCell ref="B7:D7"/>
    <mergeCell ref="E7:AC7"/>
    <mergeCell ref="B8:D8"/>
    <mergeCell ref="E8:AC8"/>
    <mergeCell ref="B9:AC9"/>
    <mergeCell ref="B10:E10"/>
    <mergeCell ref="F10:AC10"/>
    <mergeCell ref="B11:E11"/>
    <mergeCell ref="F11:AC11"/>
    <mergeCell ref="C22:E22"/>
    <mergeCell ref="B13:AB13"/>
    <mergeCell ref="B14:E14"/>
    <mergeCell ref="F14:AC14"/>
    <mergeCell ref="B15:E15"/>
    <mergeCell ref="F15:AC15"/>
    <mergeCell ref="C16:AC16"/>
    <mergeCell ref="C17:E17"/>
    <mergeCell ref="C18:E18"/>
    <mergeCell ref="C19:E19"/>
    <mergeCell ref="C20:E20"/>
    <mergeCell ref="C21:E21"/>
    <mergeCell ref="C34:AB34"/>
    <mergeCell ref="C23:E23"/>
    <mergeCell ref="C24:E24"/>
    <mergeCell ref="C25:E25"/>
    <mergeCell ref="C26:E26"/>
    <mergeCell ref="C27:E27"/>
    <mergeCell ref="C28:E28"/>
    <mergeCell ref="C29:E29"/>
    <mergeCell ref="C30:E30"/>
    <mergeCell ref="C31:E31"/>
    <mergeCell ref="C32:E32"/>
    <mergeCell ref="C33:E33"/>
  </mergeCells>
  <printOptions horizontalCentered="1"/>
  <pageMargins left="0" right="0" top="0.59055118110236227" bottom="0.39370078740157483" header="0.39370078740157483" footer="0.39370078740157483"/>
  <pageSetup scale="64" orientation="landscape" horizontalDpi="4294967293" r:id="rId1"/>
  <headerFooter>
    <oddFooter>&amp;C&amp;9PLAN OPERATIVO ANUAL, 2023&amp;R&amp;P</oddFooter>
  </headerFooter>
  <rowBreaks count="2" manualBreakCount="2">
    <brk id="18" min="1" max="28" man="1"/>
    <brk id="28"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N5 Ejec.POA</vt:lpstr>
      <vt:lpstr>'N5 Ejec.POA'!Área_de_impresión</vt:lpstr>
      <vt:lpstr>'N5 Ejec.POA'!Títulos_a_imprimir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EALVARADO</cp:lastModifiedBy>
  <cp:lastPrinted>2024-01-10T17:53:22Z</cp:lastPrinted>
  <dcterms:created xsi:type="dcterms:W3CDTF">2017-12-05T18:01:17Z</dcterms:created>
  <dcterms:modified xsi:type="dcterms:W3CDTF">2024-01-10T19:40:07Z</dcterms:modified>
</cp:coreProperties>
</file>